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epartamento de Engenharia - ENGENHARIA\# PAVIMENTAÇÃO\ASFALTO\2023 - PAV ASFÁLTICA\09 - AVENIDA\"/>
    </mc:Choice>
  </mc:AlternateContent>
  <xr:revisionPtr revIDLastSave="0" documentId="13_ncr:1_{9AB1F4CE-CAE1-4FFD-8755-554AC71CAA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ORÇAMENTO!$A$10:$G$70</definedName>
    <definedName name="_xlnm.Print_Area" localSheetId="2">BDI!$A$1:$E$46</definedName>
    <definedName name="_xlnm.Print_Area" localSheetId="1">CRONOGRAMA!$A$1:$V$49</definedName>
    <definedName name="_xlnm.Print_Area" localSheetId="0">ORÇAMENTO!$A$1:$G$78</definedName>
    <definedName name="Import.CR">[1]Dados!$G$8</definedName>
    <definedName name="Import.Município">[1]Dados!$G$7</definedName>
    <definedName name="Import.Proponente">[1]Dados!$G$6</definedName>
  </definedNames>
  <calcPr calcId="191029"/>
</workbook>
</file>

<file path=xl/calcChain.xml><?xml version="1.0" encoding="utf-8"?>
<calcChain xmlns="http://schemas.openxmlformats.org/spreadsheetml/2006/main">
  <c r="C25" i="2" l="1"/>
  <c r="C24" i="2"/>
  <c r="C23" i="2"/>
  <c r="C22" i="2"/>
  <c r="C21" i="2"/>
  <c r="C20" i="2"/>
  <c r="B25" i="2"/>
  <c r="B24" i="2"/>
  <c r="B23" i="2"/>
  <c r="B22" i="2"/>
  <c r="B21" i="2"/>
  <c r="H31" i="1"/>
  <c r="H25" i="1"/>
  <c r="H23" i="1"/>
  <c r="H14" i="1"/>
  <c r="H69" i="1"/>
  <c r="H62" i="1"/>
  <c r="H53" i="1"/>
  <c r="H38" i="1"/>
  <c r="F15" i="1"/>
  <c r="G15" i="1"/>
  <c r="F16" i="1"/>
  <c r="G16" i="1"/>
  <c r="F17" i="1"/>
  <c r="G17" i="1"/>
  <c r="F18" i="1"/>
  <c r="G18" i="1"/>
  <c r="F19" i="1"/>
  <c r="G19" i="1"/>
  <c r="F20" i="1"/>
  <c r="G20" i="1"/>
  <c r="F21" i="1"/>
  <c r="G21" i="1"/>
  <c r="F22" i="1"/>
  <c r="G22" i="1"/>
  <c r="F24" i="1"/>
  <c r="G24" i="1" s="1"/>
  <c r="F26" i="1"/>
  <c r="G26" i="1"/>
  <c r="F27" i="1"/>
  <c r="G27" i="1"/>
  <c r="F28" i="1"/>
  <c r="G28" i="1"/>
  <c r="F29" i="1"/>
  <c r="G29" i="1"/>
  <c r="F30" i="1"/>
  <c r="G30" i="1"/>
  <c r="F32" i="1"/>
  <c r="G32" i="1"/>
  <c r="F33" i="1"/>
  <c r="G33" i="1"/>
  <c r="F34" i="1"/>
  <c r="G34" i="1" s="1"/>
  <c r="F35" i="1"/>
  <c r="G35" i="1"/>
  <c r="F36" i="1"/>
  <c r="G36" i="1"/>
  <c r="F37" i="1"/>
  <c r="G37" i="1"/>
  <c r="F39" i="1"/>
  <c r="G39" i="1"/>
  <c r="F40" i="1"/>
  <c r="G40" i="1"/>
  <c r="F41" i="1"/>
  <c r="G41" i="1"/>
  <c r="F42" i="1"/>
  <c r="G42" i="1"/>
  <c r="F43" i="1"/>
  <c r="G43" i="1"/>
  <c r="F44" i="1"/>
  <c r="G44" i="1" s="1"/>
  <c r="F45" i="1"/>
  <c r="G45" i="1"/>
  <c r="F46" i="1"/>
  <c r="G46" i="1"/>
  <c r="F47" i="1"/>
  <c r="G47" i="1"/>
  <c r="F48" i="1"/>
  <c r="G48" i="1"/>
  <c r="F49" i="1"/>
  <c r="G49" i="1"/>
  <c r="F50" i="1"/>
  <c r="G50" i="1"/>
  <c r="F51" i="1"/>
  <c r="G51" i="1"/>
  <c r="F52" i="1"/>
  <c r="G52" i="1"/>
  <c r="F54" i="1"/>
  <c r="G54" i="1" s="1"/>
  <c r="F55" i="1"/>
  <c r="G55" i="1"/>
  <c r="F56" i="1"/>
  <c r="G56" i="1"/>
  <c r="F57" i="1"/>
  <c r="G57" i="1"/>
  <c r="F58" i="1"/>
  <c r="G58" i="1"/>
  <c r="F59" i="1"/>
  <c r="G59" i="1"/>
  <c r="F60" i="1"/>
  <c r="G60" i="1"/>
  <c r="F61" i="1"/>
  <c r="G61" i="1"/>
  <c r="F63" i="1"/>
  <c r="G63" i="1"/>
  <c r="F64" i="1"/>
  <c r="G64" i="1" s="1"/>
  <c r="F65" i="1"/>
  <c r="G65" i="1"/>
  <c r="F66" i="1"/>
  <c r="G66" i="1"/>
  <c r="F67" i="1"/>
  <c r="G67" i="1"/>
  <c r="F68" i="1"/>
  <c r="G68" i="1"/>
  <c r="F70" i="1"/>
  <c r="G70" i="1"/>
  <c r="I62" i="1"/>
  <c r="I63" i="1"/>
  <c r="I64" i="1"/>
  <c r="I65" i="1"/>
  <c r="I66" i="1"/>
  <c r="I67" i="1"/>
  <c r="I68" i="1"/>
  <c r="I69" i="1"/>
  <c r="I70" i="1"/>
  <c r="B14" i="5"/>
  <c r="B20" i="2"/>
  <c r="B19" i="2"/>
  <c r="B18" i="2"/>
  <c r="I13" i="1"/>
  <c r="F13" i="1" s="1"/>
  <c r="G13" i="1" s="1"/>
  <c r="H12" i="1" s="1"/>
  <c r="B17" i="2"/>
  <c r="F17" i="2"/>
  <c r="H17" i="2" s="1"/>
  <c r="J17" i="2" s="1"/>
  <c r="L17" i="2" s="1"/>
  <c r="N17" i="2" s="1"/>
  <c r="P17" i="2" s="1"/>
  <c r="R17" i="2" s="1"/>
  <c r="T17" i="2" s="1"/>
  <c r="V17" i="2" s="1"/>
  <c r="F18" i="2"/>
  <c r="H18" i="2" s="1"/>
  <c r="J18" i="2" s="1"/>
  <c r="L18" i="2" s="1"/>
  <c r="N18" i="2" s="1"/>
  <c r="P18" i="2" s="1"/>
  <c r="R18" i="2" s="1"/>
  <c r="T18" i="2" s="1"/>
  <c r="V18" i="2" s="1"/>
  <c r="F19" i="2"/>
  <c r="H19" i="2" s="1"/>
  <c r="J19" i="2" s="1"/>
  <c r="L19" i="2" s="1"/>
  <c r="N19" i="2" s="1"/>
  <c r="P19" i="2" s="1"/>
  <c r="R19" i="2" s="1"/>
  <c r="T19" i="2" s="1"/>
  <c r="V19" i="2" s="1"/>
  <c r="F20" i="2"/>
  <c r="H20" i="2" s="1"/>
  <c r="J20" i="2" s="1"/>
  <c r="L20" i="2" s="1"/>
  <c r="N20" i="2" s="1"/>
  <c r="P20" i="2" s="1"/>
  <c r="R20" i="2" s="1"/>
  <c r="T20" i="2" s="1"/>
  <c r="V20" i="2" s="1"/>
  <c r="F21" i="2"/>
  <c r="H21" i="2" s="1"/>
  <c r="J21" i="2" s="1"/>
  <c r="L21" i="2" s="1"/>
  <c r="N21" i="2" s="1"/>
  <c r="P21" i="2" s="1"/>
  <c r="R21" i="2" s="1"/>
  <c r="T21" i="2" s="1"/>
  <c r="V21" i="2" s="1"/>
  <c r="F22" i="2"/>
  <c r="H22" i="2" s="1"/>
  <c r="J22" i="2" s="1"/>
  <c r="L22" i="2" s="1"/>
  <c r="N22" i="2" s="1"/>
  <c r="P22" i="2" s="1"/>
  <c r="R22" i="2" s="1"/>
  <c r="T22" i="2" s="1"/>
  <c r="V22" i="2" s="1"/>
  <c r="F23" i="2"/>
  <c r="H23" i="2" s="1"/>
  <c r="J23" i="2" s="1"/>
  <c r="L23" i="2" s="1"/>
  <c r="N23" i="2" s="1"/>
  <c r="P23" i="2" s="1"/>
  <c r="R23" i="2" s="1"/>
  <c r="T23" i="2" s="1"/>
  <c r="V23" i="2" s="1"/>
  <c r="F24" i="2"/>
  <c r="H24" i="2" s="1"/>
  <c r="J24" i="2" s="1"/>
  <c r="L24" i="2" s="1"/>
  <c r="N24" i="2" s="1"/>
  <c r="P24" i="2" s="1"/>
  <c r="R24" i="2" s="1"/>
  <c r="T24" i="2" s="1"/>
  <c r="V24" i="2" s="1"/>
  <c r="F25" i="2"/>
  <c r="H25" i="2" s="1"/>
  <c r="J25" i="2" s="1"/>
  <c r="L25" i="2" s="1"/>
  <c r="N25" i="2" s="1"/>
  <c r="P25" i="2" s="1"/>
  <c r="R25" i="2" s="1"/>
  <c r="T25" i="2" s="1"/>
  <c r="V25" i="2" s="1"/>
  <c r="F26" i="2"/>
  <c r="H26" i="2" s="1"/>
  <c r="J26" i="2" s="1"/>
  <c r="L26" i="2" s="1"/>
  <c r="N26" i="2" s="1"/>
  <c r="P26" i="2" s="1"/>
  <c r="R26" i="2" s="1"/>
  <c r="T26" i="2" s="1"/>
  <c r="V26" i="2" s="1"/>
  <c r="F27" i="2"/>
  <c r="H27" i="2" s="1"/>
  <c r="J27" i="2" s="1"/>
  <c r="L27" i="2" s="1"/>
  <c r="N27" i="2" s="1"/>
  <c r="P27" i="2" s="1"/>
  <c r="R27" i="2" s="1"/>
  <c r="T27" i="2" s="1"/>
  <c r="V27" i="2" s="1"/>
  <c r="F28" i="2"/>
  <c r="H28" i="2" s="1"/>
  <c r="J28" i="2" s="1"/>
  <c r="L28" i="2" s="1"/>
  <c r="N28" i="2" s="1"/>
  <c r="P28" i="2" s="1"/>
  <c r="R28" i="2" s="1"/>
  <c r="T28" i="2" s="1"/>
  <c r="V28" i="2" s="1"/>
  <c r="F29" i="2"/>
  <c r="H29" i="2" s="1"/>
  <c r="J29" i="2" s="1"/>
  <c r="L29" i="2" s="1"/>
  <c r="N29" i="2" s="1"/>
  <c r="P29" i="2" s="1"/>
  <c r="R29" i="2" s="1"/>
  <c r="T29" i="2" s="1"/>
  <c r="V29" i="2" s="1"/>
  <c r="F30" i="2"/>
  <c r="H30" i="2"/>
  <c r="J30" i="2" s="1"/>
  <c r="L30" i="2" s="1"/>
  <c r="N30" i="2" s="1"/>
  <c r="P30" i="2" s="1"/>
  <c r="R30" i="2" s="1"/>
  <c r="T30" i="2" s="1"/>
  <c r="V30" i="2" s="1"/>
  <c r="F31" i="2"/>
  <c r="H31" i="2" s="1"/>
  <c r="J31" i="2" s="1"/>
  <c r="L31" i="2" s="1"/>
  <c r="N31" i="2" s="1"/>
  <c r="P31" i="2" s="1"/>
  <c r="R31" i="2" s="1"/>
  <c r="T31" i="2" s="1"/>
  <c r="V31" i="2" s="1"/>
  <c r="F32" i="2"/>
  <c r="H32" i="2" s="1"/>
  <c r="J32" i="2" s="1"/>
  <c r="L32" i="2" s="1"/>
  <c r="N32" i="2" s="1"/>
  <c r="P32" i="2" s="1"/>
  <c r="R32" i="2" s="1"/>
  <c r="T32" i="2" s="1"/>
  <c r="V32" i="2" s="1"/>
  <c r="F33" i="2"/>
  <c r="H33" i="2" s="1"/>
  <c r="J33" i="2" s="1"/>
  <c r="L33" i="2" s="1"/>
  <c r="N33" i="2" s="1"/>
  <c r="P33" i="2" s="1"/>
  <c r="R33" i="2" s="1"/>
  <c r="T33" i="2" s="1"/>
  <c r="V33" i="2" s="1"/>
  <c r="F34" i="2"/>
  <c r="H34" i="2" s="1"/>
  <c r="J34" i="2" s="1"/>
  <c r="L34" i="2" s="1"/>
  <c r="N34" i="2" s="1"/>
  <c r="P34" i="2" s="1"/>
  <c r="R34" i="2" s="1"/>
  <c r="T34" i="2" s="1"/>
  <c r="V34" i="2" s="1"/>
  <c r="F35" i="2"/>
  <c r="H35" i="2" s="1"/>
  <c r="J35" i="2" s="1"/>
  <c r="L35" i="2" s="1"/>
  <c r="N35" i="2" s="1"/>
  <c r="P35" i="2" s="1"/>
  <c r="R35" i="2" s="1"/>
  <c r="T35" i="2" s="1"/>
  <c r="V35" i="2" s="1"/>
  <c r="F36" i="2"/>
  <c r="H36" i="2" s="1"/>
  <c r="J36" i="2" s="1"/>
  <c r="L36" i="2" s="1"/>
  <c r="N36" i="2" s="1"/>
  <c r="P36" i="2" s="1"/>
  <c r="R36" i="2" s="1"/>
  <c r="T36" i="2" s="1"/>
  <c r="V36" i="2" s="1"/>
  <c r="F37" i="2"/>
  <c r="H37" i="2" s="1"/>
  <c r="J37" i="2" s="1"/>
  <c r="L37" i="2" s="1"/>
  <c r="N37" i="2" s="1"/>
  <c r="P37" i="2" s="1"/>
  <c r="R37" i="2" s="1"/>
  <c r="T37" i="2" s="1"/>
  <c r="V37" i="2" s="1"/>
  <c r="F38" i="2"/>
  <c r="H38" i="2" s="1"/>
  <c r="J38" i="2" s="1"/>
  <c r="L38" i="2" s="1"/>
  <c r="N38" i="2" s="1"/>
  <c r="P38" i="2" s="1"/>
  <c r="F39" i="2"/>
  <c r="H39" i="2" s="1"/>
  <c r="J39" i="2" s="1"/>
  <c r="L39" i="2" s="1"/>
  <c r="N39" i="2" s="1"/>
  <c r="P39" i="2" s="1"/>
  <c r="R39" i="2" s="1"/>
  <c r="T39" i="2" s="1"/>
  <c r="V39" i="2" s="1"/>
  <c r="F40" i="2"/>
  <c r="H40" i="2" s="1"/>
  <c r="J40" i="2" s="1"/>
  <c r="L40" i="2" s="1"/>
  <c r="N40" i="2" s="1"/>
  <c r="P40" i="2" s="1"/>
  <c r="R40" i="2" s="1"/>
  <c r="T40" i="2" s="1"/>
  <c r="V40" i="2" s="1"/>
  <c r="I11" i="1"/>
  <c r="I12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Y25" i="2" l="1"/>
  <c r="C19" i="2"/>
  <c r="C18" i="2"/>
  <c r="Y24" i="2"/>
  <c r="Y23" i="2"/>
  <c r="Y22" i="2"/>
  <c r="Y21" i="2"/>
  <c r="Y20" i="2"/>
  <c r="Y19" i="2"/>
  <c r="Y18" i="2"/>
  <c r="Y17" i="2"/>
  <c r="C17" i="2"/>
  <c r="Y37" i="2"/>
  <c r="Y29" i="2"/>
  <c r="R38" i="2"/>
  <c r="T38" i="2" s="1"/>
  <c r="V38" i="2" s="1"/>
  <c r="Y38" i="2"/>
  <c r="Y33" i="2"/>
  <c r="Y40" i="2"/>
  <c r="Y32" i="2"/>
  <c r="Y39" i="2"/>
  <c r="Y31" i="2"/>
  <c r="Y30" i="2"/>
  <c r="Y36" i="2"/>
  <c r="Y28" i="2"/>
  <c r="Y35" i="2"/>
  <c r="Y27" i="2"/>
  <c r="Y34" i="2"/>
  <c r="Y26" i="2"/>
  <c r="C14" i="5"/>
  <c r="G72" i="1" l="1"/>
  <c r="F41" i="2" l="1"/>
  <c r="H41" i="2" s="1"/>
  <c r="J41" i="2" s="1"/>
  <c r="L41" i="2" s="1"/>
  <c r="N41" i="2" s="1"/>
  <c r="P41" i="2" s="1"/>
  <c r="Y41" i="2" s="1"/>
  <c r="F42" i="2"/>
  <c r="H42" i="2" s="1"/>
  <c r="J42" i="2" s="1"/>
  <c r="L42" i="2" s="1"/>
  <c r="N42" i="2" s="1"/>
  <c r="P42" i="2" s="1"/>
  <c r="Y42" i="2" s="1"/>
  <c r="F43" i="2"/>
  <c r="H43" i="2" s="1"/>
  <c r="J43" i="2" s="1"/>
  <c r="L43" i="2" s="1"/>
  <c r="N43" i="2" s="1"/>
  <c r="P43" i="2" s="1"/>
  <c r="R43" i="2" l="1"/>
  <c r="T43" i="2" s="1"/>
  <c r="V43" i="2" s="1"/>
  <c r="R42" i="2"/>
  <c r="T42" i="2" s="1"/>
  <c r="V42" i="2" s="1"/>
  <c r="R41" i="2"/>
  <c r="T41" i="2" s="1"/>
  <c r="V41" i="2" s="1"/>
  <c r="E28" i="5"/>
  <c r="C12" i="5"/>
  <c r="A12" i="2"/>
  <c r="C45" i="2" l="1"/>
  <c r="E31" i="5"/>
  <c r="A35" i="5" s="1"/>
  <c r="E30" i="5"/>
  <c r="D28" i="2" l="1"/>
  <c r="D26" i="2"/>
  <c r="D20" i="2"/>
  <c r="D35" i="2"/>
  <c r="D23" i="2"/>
  <c r="D41" i="2"/>
  <c r="D31" i="2"/>
  <c r="D39" i="2"/>
  <c r="D21" i="2"/>
  <c r="D30" i="2"/>
  <c r="D37" i="2"/>
  <c r="D27" i="2"/>
  <c r="D24" i="2"/>
  <c r="D29" i="2"/>
  <c r="D38" i="2"/>
  <c r="D32" i="2"/>
  <c r="D42" i="2"/>
  <c r="D33" i="2"/>
  <c r="D34" i="2"/>
  <c r="D25" i="2"/>
  <c r="D18" i="2"/>
  <c r="D22" i="2"/>
  <c r="D36" i="2"/>
  <c r="D19" i="2"/>
  <c r="D40" i="2"/>
  <c r="C44" i="2"/>
  <c r="D17" i="2"/>
  <c r="D43" i="2"/>
  <c r="A11" i="2"/>
  <c r="G44" i="2" l="1"/>
  <c r="U44" i="2"/>
  <c r="U45" i="2" s="1"/>
  <c r="E44" i="2"/>
  <c r="S44" i="2"/>
  <c r="O44" i="2"/>
  <c r="Q44" i="2"/>
  <c r="M44" i="2"/>
  <c r="K44" i="2"/>
  <c r="I44" i="2"/>
  <c r="D44" i="2"/>
  <c r="D45" i="2" s="1"/>
  <c r="S45" i="2" l="1"/>
  <c r="Q45" i="2"/>
  <c r="O45" i="2"/>
  <c r="M45" i="2"/>
  <c r="K45" i="2"/>
  <c r="I45" i="2"/>
  <c r="G45" i="2"/>
  <c r="F44" i="2"/>
  <c r="H44" i="2" s="1"/>
  <c r="J44" i="2" s="1"/>
  <c r="L44" i="2" s="1"/>
  <c r="N44" i="2" s="1"/>
  <c r="P44" i="2" s="1"/>
  <c r="R44" i="2" s="1"/>
  <c r="T44" i="2" s="1"/>
  <c r="V44" i="2" s="1"/>
  <c r="E45" i="2"/>
  <c r="M10" i="1" l="1"/>
  <c r="E46" i="2" l="1"/>
  <c r="G46" i="2" l="1"/>
  <c r="I46" i="2" s="1"/>
  <c r="K46" i="2" s="1"/>
  <c r="M46" i="2" s="1"/>
  <c r="O46" i="2" s="1"/>
  <c r="Q46" i="2" s="1"/>
  <c r="S46" i="2" s="1"/>
  <c r="U46" i="2" s="1"/>
</calcChain>
</file>

<file path=xl/sharedStrings.xml><?xml version="1.0" encoding="utf-8"?>
<sst xmlns="http://schemas.openxmlformats.org/spreadsheetml/2006/main" count="339" uniqueCount="278">
  <si>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</si>
  <si>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</si>
  <si>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</si>
  <si>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</si>
  <si>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</si>
  <si>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</si>
  <si>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</si>
  <si>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</si>
  <si>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</si>
  <si>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</si>
  <si>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</si>
  <si>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</si>
  <si>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</si>
  <si>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</si>
  <si>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</si>
  <si>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</si>
  <si>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</si>
  <si>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</si>
  <si>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</si>
  <si>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</si>
  <si>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</si>
  <si>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</si>
  <si>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</si>
  <si>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</si>
  <si>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</si>
  <si>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</si>
  <si>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</si>
  <si>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</si>
  <si>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</si>
  <si>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</si>
  <si>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</si>
  <si>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</si>
  <si>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</si>
  <si>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</si>
  <si>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</si>
  <si>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</si>
  <si>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</si>
  <si>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</si>
  <si>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</si>
  <si>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</si>
  <si>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</si>
  <si>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</si>
  <si>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</si>
  <si>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</si>
  <si>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</si>
  <si>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</si>
  <si>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</si>
  <si>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</si>
  <si>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</si>
  <si>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</si>
  <si>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</si>
  <si>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</si>
  <si>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</si>
  <si>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</si>
  <si>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</si>
  <si>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</si>
  <si>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</si>
  <si>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</si>
  <si>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</si>
  <si>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</si>
  <si>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</si>
  <si>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</si>
  <si>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</si>
  <si>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</si>
  <si>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</si>
  <si>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</si>
  <si>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</si>
  <si>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</si>
  <si>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M2</t>
  </si>
  <si>
    <t>M3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</si>
  <si>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</si>
  <si>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</si>
  <si>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</si>
  <si>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</si>
  <si>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</si>
  <si>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</si>
  <si>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</si>
  <si>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</si>
  <si>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</si>
  <si>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</si>
  <si>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</si>
  <si>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</si>
  <si>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</si>
  <si>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</si>
  <si>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</si>
  <si>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</si>
  <si>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Mês 07</t>
  </si>
  <si>
    <t>Mês 08</t>
  </si>
  <si>
    <t>Mês 09</t>
  </si>
  <si>
    <t>M</t>
  </si>
  <si>
    <t/>
  </si>
  <si>
    <t>ESCAVAÇÃO MANUAL DE VALA COM PROFUNDIDADE MENOR OU IGUAL A 1,30 M. AF_02/2021</t>
  </si>
  <si>
    <t>CAIXA ENTERRADA ELÉTRICA RETANGULAR, EM CONCRETO PRÉ-MOLDADO, FUNDO COM BRITA, DIMENSÕES INTERNAS: 0,3X0,3X0,3 M. AF_12/2020</t>
  </si>
  <si>
    <t>001</t>
  </si>
  <si>
    <t>006</t>
  </si>
  <si>
    <t>003</t>
  </si>
  <si>
    <t>004</t>
  </si>
  <si>
    <t>005</t>
  </si>
  <si>
    <t>93358</t>
  </si>
  <si>
    <t>97881</t>
  </si>
  <si>
    <t>91933</t>
  </si>
  <si>
    <t>91928</t>
  </si>
  <si>
    <t>002</t>
  </si>
  <si>
    <t>92396</t>
  </si>
  <si>
    <t>93679</t>
  </si>
  <si>
    <t>1.</t>
  </si>
  <si>
    <t>1.1.1.</t>
  </si>
  <si>
    <t>1.2.</t>
  </si>
  <si>
    <t>1.2.1.</t>
  </si>
  <si>
    <t>1.2.2.</t>
  </si>
  <si>
    <t>1.2.3.</t>
  </si>
  <si>
    <t>1.2.4.</t>
  </si>
  <si>
    <t>1.3.</t>
  </si>
  <si>
    <t>1.3.1.</t>
  </si>
  <si>
    <t>1.4.</t>
  </si>
  <si>
    <t>1.4.1.</t>
  </si>
  <si>
    <t>1.4.2.</t>
  </si>
  <si>
    <t>1.4.3.</t>
  </si>
  <si>
    <t>1.5.</t>
  </si>
  <si>
    <t>1.5.1.</t>
  </si>
  <si>
    <t>1.5.2.</t>
  </si>
  <si>
    <t>1.5.3.</t>
  </si>
  <si>
    <t>1.5.4.</t>
  </si>
  <si>
    <t>1.5.5.</t>
  </si>
  <si>
    <t>1.6.</t>
  </si>
  <si>
    <t>1.6.1.</t>
  </si>
  <si>
    <t>1.6.2.</t>
  </si>
  <si>
    <t>1.6.3.</t>
  </si>
  <si>
    <t>1.6.4.</t>
  </si>
  <si>
    <t>1.6.5.</t>
  </si>
  <si>
    <t>1.6.6.</t>
  </si>
  <si>
    <t>1.7.</t>
  </si>
  <si>
    <t>1.7.1.</t>
  </si>
  <si>
    <t>1.7.2.</t>
  </si>
  <si>
    <t>1.7.3.</t>
  </si>
  <si>
    <t>1.8.</t>
  </si>
  <si>
    <t>1.8.1.</t>
  </si>
  <si>
    <t>1.8.2.</t>
  </si>
  <si>
    <t>1.8.3.</t>
  </si>
  <si>
    <t>1.8.4.</t>
  </si>
  <si>
    <t>1.8.5.</t>
  </si>
  <si>
    <t>1.8.6.</t>
  </si>
  <si>
    <t>1.9.</t>
  </si>
  <si>
    <t>1.9.1.</t>
  </si>
  <si>
    <t>UN</t>
  </si>
  <si>
    <t>UND</t>
  </si>
  <si>
    <t xml:space="preserve">M     </t>
  </si>
  <si>
    <t>M²</t>
  </si>
  <si>
    <t>AVENIDA GENEROSO MARQUES</t>
  </si>
  <si>
    <t>DEMOLIÇÃO / DESMOBILIZAÇÃO</t>
  </si>
  <si>
    <t>PLACA DA OBRA - IDENTIFICAÇÃO DO EMPREENDIMENTO</t>
  </si>
  <si>
    <t>DEMOLIÇÃO DE PAVIMENTO INTERTRAVADO, DE FORMA MANUAL, COM REAPROVEITAMENTO. AF_12/2017</t>
  </si>
  <si>
    <t>DEMOLIÇÃO PARCIAL DE PAVIMENTO ASFÁLTICO, DE FORMA MECANIZADA, SEM REAPROVEITAMENTO. AF_12/2017</t>
  </si>
  <si>
    <t>REMOÇÃO DE RAÍZES REMANESCENTES DE TRONCO DE ÁRVORE COM DIÂMETRO MAIOR OU IGUAL A 0,40 M E MENOR QUE 0,60 M.AF_05/2018</t>
  </si>
  <si>
    <t>DEMOLIÇÃO DE PILARES E VIGAS EM CONCRETO ARMADO, DE FORMA MECANIZADA COM MARTELETE, SEM REAPROVEITAMENTO. AF_12/2017</t>
  </si>
  <si>
    <t>DEMOLIÇÃO DE LAJES, DE FORMA MECANIZADA COM MARTELETE, SEM REAPROVEITAMENTO. AF_12/2017</t>
  </si>
  <si>
    <t>TAPUME EM TELA PLÁSTICA LARANJA COM 4 APROVEITAMENTOS</t>
  </si>
  <si>
    <t>TRANSPORTE COM CAMINHÃO BASCULANTE DE 10 M³, EM VIA URBANA PAVIMENTADA, DMT ATÉ 30 KM (UNIDADE: M3XKM). AF_07/2020</t>
  </si>
  <si>
    <t>SERVIÇOS INICIAIS</t>
  </si>
  <si>
    <t>LOCACAO CONVENCIONAL DE OBRA, UTILIZANDO GABARITO DE TÁBUAS CORRIDAS PONTALETADAS A CADA 2,00M -  2 UTILIZAÇÕES. AF_10/2018</t>
  </si>
  <si>
    <t>PASSEIO</t>
  </si>
  <si>
    <t>EXECUÇÃO DE PASSEIO EM PISO INTERTRAVADO, COM BLOCO RETANGULAR COLORIDO DE 20 X 10 CM, ESPESSURA 6 CM. AF_10/2022</t>
  </si>
  <si>
    <t>EXECUÇÃO DE PASSEIO EM PISO INTERTRAVADO, COM BLOCO RETANGULAR COR NATURAL DE 20 X 10 CM, ESPESSURA 6 CM. AF_10/2022</t>
  </si>
  <si>
    <t>VIGA CONTENÇÃO DAS CALÇADAS, MOLDADA IN LOCO, EXECUTADA EM CONCRETO 15MPa E COLOCAÇÃO DE VERGALHÃO 5MM - 10*20CM</t>
  </si>
  <si>
    <t>DRENAGEM</t>
  </si>
  <si>
    <t>CAIXA PARA BOCA DE LOBO COMBINADA COM GRELHA RETANGULAR, EM ALVENARIA COM BLOCOS DE CONCRETO, DIMENSÕES INTERNAS: 1,3X1X1,2 M. AF_12/2020</t>
  </si>
  <si>
    <t>LAJE PRÉ-MOLDADA UNIDIRECIONAL, BIAPOIADA, PARA PISO, ENCHIMENTO EM CERÂMICA, VIGOTA CONVENCIONAL, ALTURA TOTAL DA LAJE (ENCHIMENTO+CAPA) = (8+4). AF_11/2020_PA</t>
  </si>
  <si>
    <t>ASSENTAMENTO DE TUBO DE CONCRETO PARA REDES COLETORAS DE ÁGUAS PLUVIAIS, DIÂMETRO DE 600 MM, JUNTA RÍGIDA, INSTALADO EM LOCAL COM BAIXO NÍVEL DE INTERFERÊNCIAS (NÃO INCLUI FORNECIMENTO). AF_12/2015</t>
  </si>
  <si>
    <t xml:space="preserve">TUBO DE CONCRETO SIMPLES PARA AGUAS PLUVIAIS, CLASSE PS2, COM ENCAIXE PONTA E BOLSA, DIAMETRO NOMINAL DE 600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</si>
  <si>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ASFALTO</t>
  </si>
  <si>
    <t>ASSENTAMENTO DE GUIA (MEIO-FIO) EM TRECHO RETO, CONFECCIONADA EM CONCRETO PRÉ-FABRICADO, DIMENSÕES 100X15X13X30 CM (COMPRIMENTO X BASE INFERIOR X BASE SUPERIOR X ALTURA), PARA VIAS URBANAS (USO VIÁRIO). AF_06/2016</t>
  </si>
  <si>
    <t>ASSENTAMENTO DE GUIA (MEIO-FIO) EM TRECHO CURVO, CONFECCIONADA EM CONCRETO PRÉ-FABRICADO, DIMENSÕES 100X15X13X30 CM (COMPRIMENTO X BASE INFERIOR X BASE SUPERIOR X ALTURA), PARA VIAS URBANAS (USO VIÁRIO). AF_06/2016</t>
  </si>
  <si>
    <t>PINTURA DE LIGAÇÃO COM EMULSÃO ASFÁLTICA RR-1C</t>
  </si>
  <si>
    <t>EXECUÇÃO DE PAVIMENTO COM APLICAÇÃO DE CONCRETO ASFÁLTICO, CAMADA DE ROLAMENTO - EXCLUSIVE CARGA E TRANSPORTE. AF_11/2019</t>
  </si>
  <si>
    <t>CARGA DE MISTURA ASFÁLTICA EM CAMINHÃO BASCULANTE 10 M³ (UNIDADE: M3). AF_07/2020</t>
  </si>
  <si>
    <t>FAIXA DE SINALIZAÇÃO HORIZONTAL C/TINTA RESINA ACRÍLICA BASE SOLVENTE</t>
  </si>
  <si>
    <t>PLACA SINALIZAÇÃO C/ PELÍCULA REFLETIVA</t>
  </si>
  <si>
    <t>ILUMINAÇÃO</t>
  </si>
  <si>
    <t>POSTE METÁLICO COM ALTURA  DE 3M COM LUMINÁRIA 100 W,CONFORME PROJETO E MEMORIAL DESCRITIVO</t>
  </si>
  <si>
    <t>ESCAVAÇÃO MANUAL PARA BLOCO DE COROAMENTO OU SAPATA (INCLUINDO ESCAVAÇÃO PARA COLOCAÇÃO DE FÔRMAS). AF_06/2017</t>
  </si>
  <si>
    <t>FABRICAÇÃO, MONTAGEM E DESMONTAGEM DE FÔRMA PARA BLOCO DE COROAMENTO, EM CHAPA DE MADEIRA COMPENSADA RESINADA, E=17 MM, 4 UTILIZAÇÕES. AF_06/2017</t>
  </si>
  <si>
    <t>ELETRODUTO FLEXÍVEL CORRUGADO, PEAD, DN 63 (2"), PARA REDE ENTERRADA DE DISTRIBUIÇÃO DE ENERGIA ELÉTRICA - FORNECIMENTO E INSTALAÇÃO. AF_12/2021</t>
  </si>
  <si>
    <t>CABO DE COBRE FLEXÍVEL ISOLADO, 10 MM², ANTI-CHAMA 0,6/1,0 KV, PARA CIRCUITOS TERMINAIS - FORNECIMENTO E INSTALAÇÃO. AF_03/2023</t>
  </si>
  <si>
    <t>CABO DE COBRE FLEXÍVEL ISOLADO, 4 MM², ANTI-CHAMA 450/750 V, PARA CIRCUITOS TERMINAIS - FORNECIMENTO E INSTALAÇÃO. AF_03/2023</t>
  </si>
  <si>
    <t>PAISAGISMO</t>
  </si>
  <si>
    <t>PLANTIO DE ARBUSTO OU  CERCA VIVA. AF_05/2018</t>
  </si>
  <si>
    <t>PLANTIO DE ÁRVORE ORNAMENTAL COM ALTURA DE MUDA MAIOR QUE 2,00 M E MENOR OU IGUAL A 4,00 M. AF_05/2018</t>
  </si>
  <si>
    <t>PLANTIO DE ÁRVORE ORNAMENTAL COM ALTURA DE MUDA MENOR OU IGUAL A 2,00 M. AF_05/2018</t>
  </si>
  <si>
    <t>PLANTIO DE GRAMA ESMERALDA OU SÃO CARLOS OU CURITIBANA, EM PLACAS. AF_05/2022</t>
  </si>
  <si>
    <t>INSTALAÇÃO DE LIXEIRA METÁLICA DUPLA, CAPACIDADE DE 60 L, EM TUBO DE AÇO CARBONO E CESTOS EM CHAPA DE AÇO COM PINTURA ELETROSTÁTICA, SOBRE PISO DE CONCRETO EXISTENTE. AF_11/2021</t>
  </si>
  <si>
    <t>INSTALAÇÃO DE BANCO METÁLICO COM ENCOSTO, 1,60 M DE COMPRIMENTO, EM TUBO DE AÇO CARBONO COM PINTURA ELETROSTÁTICA, SOBRE PISO DE CONCRETO EXISTENTE. AF_11/2021</t>
  </si>
  <si>
    <t>LIMPEZA FINAL</t>
  </si>
  <si>
    <t>LIMPEZA DE PASSEIO EM PISO INTERTRAVADO</t>
  </si>
  <si>
    <t>97635</t>
  </si>
  <si>
    <t>97636</t>
  </si>
  <si>
    <t>98527</t>
  </si>
  <si>
    <t>97627</t>
  </si>
  <si>
    <t>97629</t>
  </si>
  <si>
    <t>95875</t>
  </si>
  <si>
    <t>99059</t>
  </si>
  <si>
    <t>97961</t>
  </si>
  <si>
    <t>101963</t>
  </si>
  <si>
    <t>92811</t>
  </si>
  <si>
    <t>7793</t>
  </si>
  <si>
    <t>94273</t>
  </si>
  <si>
    <t>94274</t>
  </si>
  <si>
    <t>95995</t>
  </si>
  <si>
    <t>100986</t>
  </si>
  <si>
    <t>822000</t>
  </si>
  <si>
    <t>820000</t>
  </si>
  <si>
    <t>cot01</t>
  </si>
  <si>
    <t>96523</t>
  </si>
  <si>
    <t>96540</t>
  </si>
  <si>
    <t>97668</t>
  </si>
  <si>
    <t>98509</t>
  </si>
  <si>
    <t>98511</t>
  </si>
  <si>
    <t>98510</t>
  </si>
  <si>
    <t>103946</t>
  </si>
  <si>
    <t>103307</t>
  </si>
  <si>
    <t>103304</t>
  </si>
  <si>
    <t>M3XKM</t>
  </si>
  <si>
    <t>m2</t>
  </si>
  <si>
    <t>1.6.7.</t>
  </si>
  <si>
    <t>1.6.8.</t>
  </si>
  <si>
    <t>1.7.4.</t>
  </si>
  <si>
    <t>1.7.5.</t>
  </si>
  <si>
    <t>1.7.6.</t>
  </si>
  <si>
    <t>CORONEL VIVIDA, XX DE XXXXXXXXXXX DE 2023</t>
  </si>
  <si>
    <t>1.1</t>
  </si>
  <si>
    <t>1.2</t>
  </si>
  <si>
    <t>1.3</t>
  </si>
  <si>
    <t>1.4</t>
  </si>
  <si>
    <t>1.5</t>
  </si>
  <si>
    <t>1.6</t>
  </si>
  <si>
    <t>1.7</t>
  </si>
  <si>
    <t>1.8</t>
  </si>
  <si>
    <t>GB</t>
  </si>
  <si>
    <t>1.2.5.</t>
  </si>
  <si>
    <t>1.2.6.</t>
  </si>
  <si>
    <t>1.2.7.</t>
  </si>
  <si>
    <t>1.2.8.</t>
  </si>
  <si>
    <t>1.6.9.</t>
  </si>
  <si>
    <t>1.7.7.</t>
  </si>
  <si>
    <t>1.7.8.</t>
  </si>
  <si>
    <t>OBJETO: REVITALIZAÇÃO AVENIDA GENEROSO MARQUES - CORONEL VIVIDA - PR</t>
  </si>
  <si>
    <t>XX/XX/2023</t>
  </si>
  <si>
    <t>LOCALIZAÇÃO: AVENIDA GENEROSO MARQUES (entre as coordenadas 25º59’09.23”S, 52º33’59.83”W – Rua Luiz Ferri e 25º58’28.68”S, 52º33’53.61”W – Final do canteiro central da mesma) com área de intervenção de 37.770,00m².</t>
  </si>
  <si>
    <t>1.1.</t>
  </si>
  <si>
    <t>1.4.4.</t>
  </si>
  <si>
    <t>1.4.5.</t>
  </si>
  <si>
    <t>1.5.6.</t>
  </si>
  <si>
    <t>1.6.10.</t>
  </si>
  <si>
    <t>1.6.11.</t>
  </si>
  <si>
    <t>1.6.12.</t>
  </si>
  <si>
    <t>1.6.13.</t>
  </si>
  <si>
    <t>1.6.14.</t>
  </si>
  <si>
    <t>100576</t>
  </si>
  <si>
    <t>007</t>
  </si>
  <si>
    <t>90100</t>
  </si>
  <si>
    <t>93376</t>
  </si>
  <si>
    <t>96399</t>
  </si>
  <si>
    <t>96396</t>
  </si>
  <si>
    <t>560100</t>
  </si>
  <si>
    <t>589190</t>
  </si>
  <si>
    <t>822010</t>
  </si>
  <si>
    <t>ADMINISTRAÇÃO LOCAL</t>
  </si>
  <si>
    <t>ADMINISTRAÇÃO LOCAL DA OBRA</t>
  </si>
  <si>
    <t>REGULARIZAÇÃO E COMPACTAÇÃO DE SUBLEITO DE SOLO  PREDOMINANTEMENTE ARGILOSO. AF_11/2019</t>
  </si>
  <si>
    <t>RAMPAS DE ACESSIBILIDADE EM LOCAL SEM EXISTÊNCIA DE FAIXA DE SERVIÇO</t>
  </si>
  <si>
    <t>ESCAVAÇÃO MECANIZADA DE VALA COM PROF. ATÉ 1,5 M (MÉDIA MONTANTE E JUSANTE/UMA COMPOSIÇÃO POR TRECHO), RETROESCAV. (0,26 M3), LARG. DE 0,8 M A 1,5 M, EM SOLO DE 1A CATEGORIA, EM LOCAIS COM ALTO NÍVEL DE INTERFERÊNCIA. AF_02/2021</t>
  </si>
  <si>
    <t>REATERRO MECANIZADO DE VALA COM RETROESCAVADEIRA (CAPACIDADE DA CAÇAMBA DA RETRO: 0,26 M³ / POTÊNCIA: 88 HP), LARGURA ATÉ 0,8 M, PROFUNDIDADE DE 1,5 A 3,0 M, COM SOLO DE 1ª CATEGORIA EM LOCAIS COM ALTO NÍVEL DE INTERFERÊNCIA. AF_04/2016</t>
  </si>
  <si>
    <t>EXECUÇÃO E COMPACTAÇÃO DE BASE E OU SUB BASE PARA PAVIMENTAÇÃO DE PEDRA RACHÃO  - EXCLUSIVE CARGA E TRANSPORTE. AF_11/2019</t>
  </si>
  <si>
    <t>EXECUÇÃO E COMPACTAÇÃO DE BASE E OU SUB BASE PARA PAVIMENTAÇÃO DE BRITA GRADUADA SIMPLES - EXCLUSIVE CARGA E TRANSPORTE. AF_11/2019</t>
  </si>
  <si>
    <t>IMPRIMAÇÃO IMPERMEAB. EXCLUSIVE FORNEC. DA EMULSÃO</t>
  </si>
  <si>
    <t xml:space="preserve">FORNECIMENTO DE EMULSÃO ASFÁLTICA EAI P/IMPRIMAÇÃO  </t>
  </si>
  <si>
    <t>SUPORTE METÁLICO GALV. FOGO PERFIL "C" 110X70X25X2,00MM, H=3,00M</t>
  </si>
  <si>
    <t>t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</si>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</sst>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0.000%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4" fillId="3" borderId="0" xfId="0" applyNumberFormat="1" applyFont="1" applyFill="1" applyAlignment="1">
      <alignment horizontal="right"/>
    </xf>
    <xf numFmtId="4" fontId="6" fillId="0" borderId="1" xfId="0" applyNumberFormat="1" applyFont="1" applyBorder="1" applyAlignment="1">
      <alignment horizontal="center"/>
    </xf>
    <xf numFmtId="0" fontId="7" fillId="2" borderId="2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center"/>
    </xf>
    <xf numFmtId="165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2" fontId="2" fillId="0" borderId="1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justify" vertical="top" wrapText="1"/>
    </xf>
    <xf numFmtId="4" fontId="1" fillId="0" borderId="2" xfId="0" applyNumberFormat="1" applyFont="1" applyBorder="1"/>
    <xf numFmtId="4" fontId="1" fillId="4" borderId="2" xfId="0" applyNumberFormat="1" applyFont="1" applyFill="1" applyBorder="1" applyProtection="1">
      <protection locked="0"/>
    </xf>
    <xf numFmtId="4" fontId="1" fillId="4" borderId="4" xfId="0" applyNumberFormat="1" applyFont="1" applyFill="1" applyBorder="1" applyProtection="1">
      <protection locked="0"/>
    </xf>
    <xf numFmtId="0" fontId="2" fillId="0" borderId="19" xfId="0" applyFont="1" applyBorder="1" applyAlignment="1">
      <alignment horizontal="right" vertical="center"/>
    </xf>
    <xf numFmtId="4" fontId="2" fillId="0" borderId="11" xfId="0" applyNumberFormat="1" applyFont="1" applyBorder="1" applyAlignment="1">
      <alignment vertical="center"/>
    </xf>
    <xf numFmtId="0" fontId="2" fillId="0" borderId="7" xfId="0" applyFont="1" applyBorder="1" applyAlignment="1">
      <alignment horizontal="right" vertical="center"/>
    </xf>
    <xf numFmtId="4" fontId="1" fillId="0" borderId="0" xfId="0" applyNumberFormat="1" applyFont="1" applyProtection="1">
      <protection locked="0"/>
    </xf>
    <xf numFmtId="0" fontId="0" fillId="0" borderId="0" xfId="0" applyProtection="1">
      <protection locked="0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9" xfId="0" applyFont="1" applyBorder="1" applyAlignment="1">
      <alignment vertical="center"/>
    </xf>
    <xf numFmtId="0" fontId="14" fillId="0" borderId="16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center" wrapText="1"/>
      <protection hidden="1"/>
    </xf>
    <xf numFmtId="0" fontId="14" fillId="0" borderId="10" xfId="0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Border="1"/>
    <xf numFmtId="0" fontId="17" fillId="0" borderId="29" xfId="0" applyFont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10" fontId="19" fillId="0" borderId="0" xfId="0" applyNumberFormat="1" applyFont="1" applyAlignment="1">
      <alignment horizontal="left"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49" fontId="1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4" fontId="1" fillId="4" borderId="14" xfId="0" applyNumberFormat="1" applyFont="1" applyFill="1" applyBorder="1" applyProtection="1">
      <protection locked="0"/>
    </xf>
    <xf numFmtId="4" fontId="1" fillId="4" borderId="24" xfId="0" applyNumberFormat="1" applyFont="1" applyFill="1" applyBorder="1" applyProtection="1">
      <protection locked="0"/>
    </xf>
    <xf numFmtId="0" fontId="0" fillId="0" borderId="8" xfId="0" applyBorder="1" applyProtection="1">
      <protection locked="0"/>
    </xf>
    <xf numFmtId="0" fontId="2" fillId="0" borderId="1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Protection="1"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Alignment="1">
      <alignment horizontal="right" vertical="center"/>
    </xf>
    <xf numFmtId="10" fontId="25" fillId="0" borderId="37" xfId="0" applyNumberFormat="1" applyFont="1" applyBorder="1" applyAlignment="1">
      <alignment horizontal="center" vertical="center"/>
    </xf>
    <xf numFmtId="10" fontId="25" fillId="0" borderId="36" xfId="0" applyNumberFormat="1" applyFont="1" applyBorder="1" applyAlignment="1">
      <alignment horizontal="center" vertical="center"/>
    </xf>
    <xf numFmtId="10" fontId="25" fillId="0" borderId="12" xfId="0" applyNumberFormat="1" applyFont="1" applyBorder="1" applyAlignment="1">
      <alignment horizontal="center" vertical="center"/>
    </xf>
    <xf numFmtId="10" fontId="25" fillId="0" borderId="2" xfId="0" applyNumberFormat="1" applyFont="1" applyBorder="1" applyAlignment="1">
      <alignment horizontal="center" vertical="center"/>
    </xf>
    <xf numFmtId="10" fontId="25" fillId="0" borderId="38" xfId="0" applyNumberFormat="1" applyFont="1" applyBorder="1" applyAlignment="1">
      <alignment horizontal="center" vertical="center"/>
    </xf>
    <xf numFmtId="10" fontId="25" fillId="0" borderId="39" xfId="0" applyNumberFormat="1" applyFont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5" fillId="0" borderId="41" xfId="0" applyNumberFormat="1" applyFont="1" applyBorder="1" applyAlignment="1">
      <alignment horizontal="center" vertical="center"/>
    </xf>
    <xf numFmtId="10" fontId="25" fillId="0" borderId="42" xfId="0" applyNumberFormat="1" applyFont="1" applyBorder="1" applyAlignment="1">
      <alignment horizontal="center" vertical="center"/>
    </xf>
    <xf numFmtId="10" fontId="25" fillId="0" borderId="43" xfId="0" applyNumberFormat="1" applyFont="1" applyBorder="1" applyAlignment="1">
      <alignment horizontal="center" vertical="center"/>
    </xf>
    <xf numFmtId="10" fontId="25" fillId="0" borderId="50" xfId="0" applyNumberFormat="1" applyFont="1" applyBorder="1" applyAlignment="1">
      <alignment horizontal="center" vertical="center"/>
    </xf>
    <xf numFmtId="10" fontId="25" fillId="0" borderId="51" xfId="0" applyNumberFormat="1" applyFont="1" applyBorder="1" applyAlignment="1">
      <alignment horizontal="center" vertical="center"/>
    </xf>
    <xf numFmtId="10" fontId="25" fillId="0" borderId="52" xfId="0" applyNumberFormat="1" applyFont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top"/>
    </xf>
    <xf numFmtId="4" fontId="1" fillId="0" borderId="42" xfId="0" applyNumberFormat="1" applyFont="1" applyBorder="1"/>
    <xf numFmtId="0" fontId="2" fillId="0" borderId="64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2" fillId="0" borderId="67" xfId="0" applyFont="1" applyBorder="1" applyAlignment="1">
      <alignment horizontal="right" vertical="center"/>
    </xf>
    <xf numFmtId="0" fontId="2" fillId="5" borderId="68" xfId="0" applyFont="1" applyFill="1" applyBorder="1" applyAlignment="1">
      <alignment vertical="center"/>
    </xf>
    <xf numFmtId="164" fontId="1" fillId="3" borderId="2" xfId="2" applyFont="1" applyFill="1" applyBorder="1" applyAlignment="1" applyProtection="1">
      <protection locked="0"/>
    </xf>
    <xf numFmtId="164" fontId="4" fillId="0" borderId="0" xfId="0" applyNumberFormat="1" applyFont="1" applyAlignment="1">
      <alignment horizontal="center"/>
    </xf>
    <xf numFmtId="164" fontId="0" fillId="0" borderId="0" xfId="0" applyNumberFormat="1"/>
    <xf numFmtId="4" fontId="1" fillId="0" borderId="0" xfId="0" quotePrefix="1" applyNumberFormat="1" applyFont="1" applyProtection="1">
      <protection locked="0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2" fillId="9" borderId="2" xfId="0" applyFont="1" applyFill="1" applyBorder="1" applyAlignment="1">
      <alignment horizontal="center"/>
    </xf>
    <xf numFmtId="0" fontId="2" fillId="9" borderId="2" xfId="0" applyFont="1" applyFill="1" applyBorder="1" applyAlignment="1">
      <alignment horizontal="justify" vertical="top" wrapText="1"/>
    </xf>
    <xf numFmtId="0" fontId="1" fillId="9" borderId="2" xfId="0" applyFont="1" applyFill="1" applyBorder="1" applyAlignment="1">
      <alignment horizontal="center"/>
    </xf>
    <xf numFmtId="0" fontId="1" fillId="9" borderId="2" xfId="0" applyFont="1" applyFill="1" applyBorder="1" applyAlignment="1">
      <alignment horizontal="justify" vertical="top" wrapText="1"/>
    </xf>
    <xf numFmtId="4" fontId="1" fillId="9" borderId="2" xfId="0" applyNumberFormat="1" applyFont="1" applyFill="1" applyBorder="1"/>
    <xf numFmtId="164" fontId="1" fillId="9" borderId="2" xfId="2" applyFont="1" applyFill="1" applyBorder="1" applyAlignment="1" applyProtection="1"/>
    <xf numFmtId="2" fontId="2" fillId="0" borderId="21" xfId="0" applyNumberFormat="1" applyFont="1" applyBorder="1" applyAlignment="1">
      <alignment horizontal="center" vertical="center"/>
    </xf>
    <xf numFmtId="4" fontId="1" fillId="4" borderId="5" xfId="0" applyNumberFormat="1" applyFont="1" applyFill="1" applyBorder="1" applyProtection="1">
      <protection locked="0"/>
    </xf>
    <xf numFmtId="4" fontId="1" fillId="4" borderId="3" xfId="0" applyNumberFormat="1" applyFont="1" applyFill="1" applyBorder="1" applyProtection="1">
      <protection locked="0"/>
    </xf>
    <xf numFmtId="10" fontId="2" fillId="0" borderId="21" xfId="1" applyNumberFormat="1" applyFont="1" applyBorder="1" applyAlignment="1" applyProtection="1">
      <alignment vertical="center"/>
    </xf>
    <xf numFmtId="10" fontId="2" fillId="0" borderId="62" xfId="1" applyNumberFormat="1" applyFont="1" applyBorder="1" applyAlignment="1" applyProtection="1">
      <alignment vertical="center"/>
    </xf>
    <xf numFmtId="0" fontId="2" fillId="0" borderId="72" xfId="0" applyFont="1" applyBorder="1" applyAlignment="1">
      <alignment vertical="center"/>
    </xf>
    <xf numFmtId="0" fontId="2" fillId="0" borderId="73" xfId="0" applyFont="1" applyBorder="1" applyAlignment="1">
      <alignment vertical="center"/>
    </xf>
    <xf numFmtId="0" fontId="2" fillId="0" borderId="74" xfId="0" applyFont="1" applyBorder="1" applyAlignment="1">
      <alignment vertical="center"/>
    </xf>
    <xf numFmtId="0" fontId="2" fillId="0" borderId="75" xfId="0" applyFont="1" applyBorder="1" applyAlignment="1">
      <alignment vertical="center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1" fillId="0" borderId="78" xfId="0" applyFont="1" applyBorder="1" applyAlignment="1">
      <alignment vertical="center"/>
    </xf>
    <xf numFmtId="0" fontId="2" fillId="0" borderId="78" xfId="0" applyFont="1" applyBorder="1" applyAlignment="1">
      <alignment horizontal="left" vertical="center"/>
    </xf>
    <xf numFmtId="0" fontId="2" fillId="0" borderId="79" xfId="0" applyFont="1" applyBorder="1" applyAlignment="1">
      <alignment horizontal="left"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4" fontId="12" fillId="0" borderId="0" xfId="0" applyNumberFormat="1" applyFont="1" applyAlignment="1" applyProtection="1">
      <alignment horizontal="center"/>
      <protection locked="0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5" fillId="0" borderId="2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1" fillId="9" borderId="5" xfId="0" applyFont="1" applyFill="1" applyBorder="1" applyAlignment="1">
      <alignment horizontal="center" vertical="top" wrapText="1"/>
    </xf>
    <xf numFmtId="0" fontId="1" fillId="9" borderId="6" xfId="0" applyFont="1" applyFill="1" applyBorder="1" applyAlignment="1">
      <alignment horizontal="center" vertical="top" wrapText="1"/>
    </xf>
    <xf numFmtId="0" fontId="26" fillId="0" borderId="0" xfId="0" applyFont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59" xfId="0" applyFont="1" applyBorder="1" applyAlignment="1">
      <alignment horizontal="center" vertical="center"/>
    </xf>
    <xf numFmtId="0" fontId="2" fillId="0" borderId="58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9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60" xfId="0" applyFont="1" applyBorder="1" applyAlignment="1">
      <alignment horizontal="center" vertical="center"/>
    </xf>
    <xf numFmtId="4" fontId="2" fillId="0" borderId="62" xfId="0" applyNumberFormat="1" applyFont="1" applyBorder="1" applyAlignment="1">
      <alignment horizontal="right" vertical="center"/>
    </xf>
    <xf numFmtId="0" fontId="2" fillId="0" borderId="70" xfId="0" applyFont="1" applyBorder="1" applyAlignment="1">
      <alignment horizontal="center" vertical="center"/>
    </xf>
    <xf numFmtId="4" fontId="2" fillId="0" borderId="68" xfId="0" applyNumberFormat="1" applyFont="1" applyBorder="1" applyAlignment="1">
      <alignment horizontal="right" vertical="center"/>
    </xf>
    <xf numFmtId="4" fontId="2" fillId="0" borderId="69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4" fontId="2" fillId="0" borderId="71" xfId="0" applyNumberFormat="1" applyFont="1" applyBorder="1" applyAlignment="1">
      <alignment horizontal="right" vertical="center"/>
    </xf>
    <xf numFmtId="0" fontId="15" fillId="0" borderId="0" xfId="0" applyFont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  <xf numFmtId="0" fontId="14" fillId="0" borderId="19" xfId="0" applyFont="1" applyBorder="1" applyAlignment="1">
      <alignment horizontal="left" vertical="top" wrapText="1"/>
    </xf>
    <xf numFmtId="0" fontId="14" fillId="0" borderId="1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4" fillId="0" borderId="16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/>
    </xf>
    <xf numFmtId="0" fontId="14" fillId="0" borderId="17" xfId="0" applyFont="1" applyBorder="1" applyAlignment="1">
      <alignment horizontal="left" vertical="center"/>
    </xf>
  </cellXfs>
  <cellStyles count="3">
    <cellStyle name="Normal" xfId="0" builtinId="0"/>
    <cellStyle name="Porcentagem" xfId="1" builtinId="5"/>
    <cellStyle name="Vírgula" xfId="2" builtinId="3"/>
  </cellStyles>
  <dxfs count="8"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 tint="-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1"/>
  <sheetViews>
    <sheetView tabSelected="1" workbookViewId="0">
      <selection activeCell="K10" sqref="K10"/>
    </sheetView>
  </sheetViews>
  <sheetFormatPr defaultRowHeight="15" x14ac:dyDescent="0.25"/>
  <cols>
    <col min="1" max="1" width="5.7109375" bestFit="1" customWidth="1"/>
    <col min="2" max="2" width="7.5703125" bestFit="1" customWidth="1"/>
    <col min="3" max="3" width="48.28515625" customWidth="1"/>
    <col min="4" max="4" width="5.85546875" customWidth="1"/>
    <col min="5" max="5" width="7.855468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48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51" t="s">
        <v>8</v>
      </c>
      <c r="K2" s="149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52"/>
      <c r="K3" s="149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52"/>
      <c r="K4" s="149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52"/>
      <c r="K5" s="149"/>
    </row>
    <row r="6" spans="1:13" ht="15" customHeight="1" x14ac:dyDescent="0.25">
      <c r="A6" s="22"/>
      <c r="B6" s="22"/>
      <c r="C6" s="22"/>
      <c r="D6" s="22"/>
      <c r="E6" s="22"/>
      <c r="F6" s="22"/>
      <c r="G6" s="22"/>
      <c r="I6" s="153"/>
      <c r="K6" s="149"/>
    </row>
    <row r="7" spans="1:13" ht="15.75" customHeight="1" x14ac:dyDescent="0.25">
      <c r="A7" s="146" t="s">
        <v>244</v>
      </c>
      <c r="B7" s="146"/>
      <c r="C7" s="146"/>
      <c r="D7" s="146"/>
      <c r="E7" s="146"/>
      <c r="F7" s="146"/>
      <c r="G7" s="146"/>
      <c r="K7" s="149"/>
    </row>
    <row r="8" spans="1:13" ht="45" customHeight="1" x14ac:dyDescent="0.25">
      <c r="A8" s="154" t="s">
        <v>246</v>
      </c>
      <c r="B8" s="154"/>
      <c r="C8" s="154"/>
      <c r="D8" s="154"/>
      <c r="E8" s="154"/>
      <c r="F8" s="154"/>
      <c r="G8" s="154"/>
      <c r="K8" s="149"/>
      <c r="L8" s="6" t="s">
        <v>9</v>
      </c>
    </row>
    <row r="9" spans="1:13" ht="15" customHeight="1" x14ac:dyDescent="0.25">
      <c r="A9" s="155"/>
      <c r="B9" s="156"/>
      <c r="C9" s="156"/>
      <c r="D9" s="156"/>
      <c r="E9" s="156"/>
      <c r="F9" s="156"/>
      <c r="G9" s="157"/>
      <c r="K9" s="150"/>
      <c r="L9" s="6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7" t="s">
        <v>19</v>
      </c>
      <c r="J10" s="7" t="s">
        <v>20</v>
      </c>
      <c r="K10" s="9">
        <v>0</v>
      </c>
      <c r="L10" s="6" t="s">
        <v>7</v>
      </c>
      <c r="M10" s="6">
        <f>G72</f>
        <v>3715180.810000001</v>
      </c>
    </row>
    <row r="11" spans="1:13" s="1" customFormat="1" x14ac:dyDescent="0.25">
      <c r="A11" s="125" t="s">
        <v>105</v>
      </c>
      <c r="B11" s="125"/>
      <c r="C11" s="126" t="s">
        <v>148</v>
      </c>
      <c r="D11" s="127"/>
      <c r="E11" s="129"/>
      <c r="F11" s="130"/>
      <c r="G11" s="130"/>
      <c r="I11" s="116">
        <f t="shared" ref="I11:I13" si="0">ROUND(L11-(L11*$K$10),2)</f>
        <v>0</v>
      </c>
      <c r="L11" s="6">
        <v>0</v>
      </c>
    </row>
    <row r="12" spans="1:13" s="1" customFormat="1" x14ac:dyDescent="0.25">
      <c r="A12" s="125" t="s">
        <v>247</v>
      </c>
      <c r="B12" s="125"/>
      <c r="C12" s="126" t="s">
        <v>265</v>
      </c>
      <c r="D12" s="127"/>
      <c r="E12" s="129"/>
      <c r="F12" s="130"/>
      <c r="G12" s="130"/>
      <c r="H12" s="117">
        <f>SUM(G13)</f>
        <v>92231.65</v>
      </c>
      <c r="I12" s="116">
        <f t="shared" si="0"/>
        <v>0</v>
      </c>
      <c r="L12" s="6">
        <v>0</v>
      </c>
    </row>
    <row r="13" spans="1:13" s="1" customFormat="1" x14ac:dyDescent="0.25">
      <c r="A13" s="127" t="s">
        <v>106</v>
      </c>
      <c r="B13" s="127" t="s">
        <v>94</v>
      </c>
      <c r="C13" s="128" t="s">
        <v>266</v>
      </c>
      <c r="D13" s="127" t="s">
        <v>236</v>
      </c>
      <c r="E13" s="129">
        <v>1</v>
      </c>
      <c r="F13" s="130">
        <f t="shared" ref="F13" si="1">ROUND(I13,2)</f>
        <v>92231.65</v>
      </c>
      <c r="G13" s="130">
        <f t="shared" ref="G13" si="2">ROUND(F13*E13,2)</f>
        <v>92231.65</v>
      </c>
      <c r="H13" s="117"/>
      <c r="I13" s="116">
        <f t="shared" si="0"/>
        <v>92231.65</v>
      </c>
      <c r="L13" s="6">
        <v>92231.65</v>
      </c>
    </row>
    <row r="14" spans="1:13" s="1" customFormat="1" x14ac:dyDescent="0.25">
      <c r="A14" s="125" t="s">
        <v>107</v>
      </c>
      <c r="B14" s="125"/>
      <c r="C14" s="126" t="s">
        <v>149</v>
      </c>
      <c r="D14" s="127"/>
      <c r="E14" s="129"/>
      <c r="F14" s="130"/>
      <c r="G14" s="130"/>
      <c r="H14" s="117">
        <f>SUM(G15:G22)</f>
        <v>660087.37</v>
      </c>
      <c r="I14" s="116"/>
      <c r="L14" s="6">
        <v>0</v>
      </c>
    </row>
    <row r="15" spans="1:13" s="1" customFormat="1" x14ac:dyDescent="0.25">
      <c r="A15" s="127" t="s">
        <v>108</v>
      </c>
      <c r="B15" s="127" t="s">
        <v>93</v>
      </c>
      <c r="C15" s="128" t="s">
        <v>150</v>
      </c>
      <c r="D15" s="127" t="s">
        <v>145</v>
      </c>
      <c r="E15" s="129">
        <v>1</v>
      </c>
      <c r="F15" s="130">
        <f t="shared" ref="F14:F70" si="3">ROUND(I15,2)</f>
        <v>480.48</v>
      </c>
      <c r="G15" s="130">
        <f t="shared" ref="G14:G70" si="4">ROUND(F15*E15,2)</f>
        <v>480.48</v>
      </c>
      <c r="I15" s="116">
        <f t="shared" ref="I15:I70" si="5">ROUND(L15-(L15*$K$10),2)</f>
        <v>480.48</v>
      </c>
      <c r="L15" s="6">
        <v>480.48</v>
      </c>
    </row>
    <row r="16" spans="1:13" s="1" customFormat="1" ht="22.5" x14ac:dyDescent="0.25">
      <c r="A16" s="127" t="s">
        <v>109</v>
      </c>
      <c r="B16" s="127" t="s">
        <v>193</v>
      </c>
      <c r="C16" s="128" t="s">
        <v>151</v>
      </c>
      <c r="D16" s="127" t="s">
        <v>68</v>
      </c>
      <c r="E16" s="129">
        <v>9082.3700000000008</v>
      </c>
      <c r="F16" s="130">
        <f t="shared" si="3"/>
        <v>21.24</v>
      </c>
      <c r="G16" s="130">
        <f t="shared" si="4"/>
        <v>192909.54</v>
      </c>
      <c r="I16" s="116">
        <f t="shared" si="5"/>
        <v>21.24</v>
      </c>
      <c r="L16" s="6">
        <v>21.24</v>
      </c>
    </row>
    <row r="17" spans="1:12" s="1" customFormat="1" ht="22.5" x14ac:dyDescent="0.25">
      <c r="A17" s="127" t="s">
        <v>110</v>
      </c>
      <c r="B17" s="127" t="s">
        <v>194</v>
      </c>
      <c r="C17" s="128" t="s">
        <v>152</v>
      </c>
      <c r="D17" s="127" t="s">
        <v>68</v>
      </c>
      <c r="E17" s="129">
        <v>4925.46</v>
      </c>
      <c r="F17" s="130">
        <f t="shared" si="3"/>
        <v>24.14</v>
      </c>
      <c r="G17" s="130">
        <f t="shared" si="4"/>
        <v>118900.6</v>
      </c>
      <c r="I17" s="116">
        <f t="shared" si="5"/>
        <v>24.14</v>
      </c>
      <c r="L17" s="6">
        <v>24.14</v>
      </c>
    </row>
    <row r="18" spans="1:12" s="1" customFormat="1" ht="33.75" x14ac:dyDescent="0.25">
      <c r="A18" s="127" t="s">
        <v>111</v>
      </c>
      <c r="B18" s="127" t="s">
        <v>195</v>
      </c>
      <c r="C18" s="128" t="s">
        <v>153</v>
      </c>
      <c r="D18" s="127" t="s">
        <v>144</v>
      </c>
      <c r="E18" s="129">
        <v>120</v>
      </c>
      <c r="F18" s="130">
        <f t="shared" si="3"/>
        <v>228.71</v>
      </c>
      <c r="G18" s="130">
        <f t="shared" si="4"/>
        <v>27445.200000000001</v>
      </c>
      <c r="I18" s="116">
        <f t="shared" si="5"/>
        <v>228.71</v>
      </c>
      <c r="L18" s="6">
        <v>228.71</v>
      </c>
    </row>
    <row r="19" spans="1:12" s="1" customFormat="1" ht="33.75" x14ac:dyDescent="0.25">
      <c r="A19" s="127" t="s">
        <v>237</v>
      </c>
      <c r="B19" s="127" t="s">
        <v>196</v>
      </c>
      <c r="C19" s="128" t="s">
        <v>154</v>
      </c>
      <c r="D19" s="127" t="s">
        <v>69</v>
      </c>
      <c r="E19" s="129">
        <v>33.6</v>
      </c>
      <c r="F19" s="130">
        <f t="shared" si="3"/>
        <v>411.6</v>
      </c>
      <c r="G19" s="130">
        <f t="shared" si="4"/>
        <v>13829.76</v>
      </c>
      <c r="I19" s="116">
        <f t="shared" si="5"/>
        <v>411.6</v>
      </c>
      <c r="L19" s="6">
        <v>411.6</v>
      </c>
    </row>
    <row r="20" spans="1:12" s="1" customFormat="1" ht="22.5" x14ac:dyDescent="0.25">
      <c r="A20" s="127" t="s">
        <v>238</v>
      </c>
      <c r="B20" s="127" t="s">
        <v>197</v>
      </c>
      <c r="C20" s="128" t="s">
        <v>155</v>
      </c>
      <c r="D20" s="127" t="s">
        <v>69</v>
      </c>
      <c r="E20" s="129">
        <v>248.64</v>
      </c>
      <c r="F20" s="130">
        <f t="shared" si="3"/>
        <v>182.87</v>
      </c>
      <c r="G20" s="130">
        <f t="shared" si="4"/>
        <v>45468.800000000003</v>
      </c>
      <c r="I20" s="116">
        <f t="shared" si="5"/>
        <v>182.87</v>
      </c>
      <c r="L20" s="6">
        <v>182.87</v>
      </c>
    </row>
    <row r="21" spans="1:12" s="1" customFormat="1" x14ac:dyDescent="0.25">
      <c r="A21" s="127" t="s">
        <v>239</v>
      </c>
      <c r="B21" s="127" t="s">
        <v>96</v>
      </c>
      <c r="C21" s="128" t="s">
        <v>156</v>
      </c>
      <c r="D21" s="127" t="s">
        <v>147</v>
      </c>
      <c r="E21" s="129">
        <v>1320</v>
      </c>
      <c r="F21" s="130">
        <f t="shared" si="3"/>
        <v>183.1</v>
      </c>
      <c r="G21" s="130">
        <f t="shared" si="4"/>
        <v>241692</v>
      </c>
      <c r="I21" s="116">
        <f t="shared" si="5"/>
        <v>183.1</v>
      </c>
      <c r="L21" s="6">
        <v>183.1</v>
      </c>
    </row>
    <row r="22" spans="1:12" s="1" customFormat="1" ht="33.75" x14ac:dyDescent="0.25">
      <c r="A22" s="127" t="s">
        <v>240</v>
      </c>
      <c r="B22" s="127" t="s">
        <v>198</v>
      </c>
      <c r="C22" s="128" t="s">
        <v>157</v>
      </c>
      <c r="D22" s="127" t="s">
        <v>220</v>
      </c>
      <c r="E22" s="129">
        <v>6817.25</v>
      </c>
      <c r="F22" s="130">
        <f t="shared" si="3"/>
        <v>2.84</v>
      </c>
      <c r="G22" s="130">
        <f t="shared" si="4"/>
        <v>19360.990000000002</v>
      </c>
      <c r="I22" s="116">
        <f t="shared" si="5"/>
        <v>2.84</v>
      </c>
      <c r="L22" s="6">
        <v>2.84</v>
      </c>
    </row>
    <row r="23" spans="1:12" s="1" customFormat="1" x14ac:dyDescent="0.25">
      <c r="A23" s="125" t="s">
        <v>112</v>
      </c>
      <c r="B23" s="125"/>
      <c r="C23" s="126" t="s">
        <v>158</v>
      </c>
      <c r="D23" s="127"/>
      <c r="E23" s="129"/>
      <c r="F23" s="130"/>
      <c r="G23" s="130"/>
      <c r="H23" s="117">
        <f>SUM(G24)</f>
        <v>104333.39</v>
      </c>
      <c r="I23" s="116">
        <f t="shared" si="5"/>
        <v>0</v>
      </c>
      <c r="L23" s="6">
        <v>0</v>
      </c>
    </row>
    <row r="24" spans="1:12" s="1" customFormat="1" ht="33.75" x14ac:dyDescent="0.25">
      <c r="A24" s="127" t="s">
        <v>113</v>
      </c>
      <c r="B24" s="127" t="s">
        <v>199</v>
      </c>
      <c r="C24" s="128" t="s">
        <v>159</v>
      </c>
      <c r="D24" s="127" t="s">
        <v>89</v>
      </c>
      <c r="E24" s="129">
        <v>1213.3200000000002</v>
      </c>
      <c r="F24" s="130">
        <f t="shared" si="3"/>
        <v>85.99</v>
      </c>
      <c r="G24" s="130">
        <f t="shared" si="4"/>
        <v>104333.39</v>
      </c>
      <c r="I24" s="116">
        <f t="shared" si="5"/>
        <v>85.99</v>
      </c>
      <c r="L24" s="6">
        <v>85.99</v>
      </c>
    </row>
    <row r="25" spans="1:12" s="1" customFormat="1" x14ac:dyDescent="0.25">
      <c r="A25" s="125" t="s">
        <v>114</v>
      </c>
      <c r="B25" s="125"/>
      <c r="C25" s="126" t="s">
        <v>160</v>
      </c>
      <c r="D25" s="127"/>
      <c r="E25" s="129"/>
      <c r="F25" s="130"/>
      <c r="G25" s="130"/>
      <c r="H25" s="117">
        <f>SUM(G26:G30)</f>
        <v>829911.55999999994</v>
      </c>
      <c r="I25" s="116">
        <f t="shared" si="5"/>
        <v>0</v>
      </c>
      <c r="L25" s="6">
        <v>0</v>
      </c>
    </row>
    <row r="26" spans="1:12" s="1" customFormat="1" ht="33.75" x14ac:dyDescent="0.25">
      <c r="A26" s="127" t="s">
        <v>115</v>
      </c>
      <c r="B26" s="127" t="s">
        <v>103</v>
      </c>
      <c r="C26" s="128" t="s">
        <v>162</v>
      </c>
      <c r="D26" s="127" t="s">
        <v>68</v>
      </c>
      <c r="E26" s="129">
        <v>8122.920000000001</v>
      </c>
      <c r="F26" s="130">
        <f t="shared" si="3"/>
        <v>82.19</v>
      </c>
      <c r="G26" s="130">
        <f t="shared" si="4"/>
        <v>667622.79</v>
      </c>
      <c r="I26" s="116">
        <f t="shared" si="5"/>
        <v>82.19</v>
      </c>
      <c r="L26" s="6">
        <v>82.19</v>
      </c>
    </row>
    <row r="27" spans="1:12" s="1" customFormat="1" ht="33.75" x14ac:dyDescent="0.25">
      <c r="A27" s="127" t="s">
        <v>116</v>
      </c>
      <c r="B27" s="127" t="s">
        <v>104</v>
      </c>
      <c r="C27" s="128" t="s">
        <v>161</v>
      </c>
      <c r="D27" s="127" t="s">
        <v>68</v>
      </c>
      <c r="E27" s="129">
        <v>445.90000000000003</v>
      </c>
      <c r="F27" s="130">
        <f t="shared" si="3"/>
        <v>89.88</v>
      </c>
      <c r="G27" s="130">
        <f t="shared" si="4"/>
        <v>40077.49</v>
      </c>
      <c r="I27" s="116">
        <f t="shared" si="5"/>
        <v>89.88</v>
      </c>
      <c r="L27" s="6">
        <v>89.88</v>
      </c>
    </row>
    <row r="28" spans="1:12" s="1" customFormat="1" ht="33.75" x14ac:dyDescent="0.25">
      <c r="A28" s="127" t="s">
        <v>117</v>
      </c>
      <c r="B28" s="127" t="s">
        <v>102</v>
      </c>
      <c r="C28" s="128" t="s">
        <v>163</v>
      </c>
      <c r="D28" s="127" t="s">
        <v>89</v>
      </c>
      <c r="E28" s="129">
        <v>124.54</v>
      </c>
      <c r="F28" s="130">
        <f t="shared" si="3"/>
        <v>24.59</v>
      </c>
      <c r="G28" s="130">
        <f t="shared" si="4"/>
        <v>3062.44</v>
      </c>
      <c r="I28" s="116">
        <f t="shared" si="5"/>
        <v>24.59</v>
      </c>
      <c r="L28" s="6">
        <v>24.59</v>
      </c>
    </row>
    <row r="29" spans="1:12" s="1" customFormat="1" ht="22.5" x14ac:dyDescent="0.25">
      <c r="A29" s="127" t="s">
        <v>248</v>
      </c>
      <c r="B29" s="127" t="s">
        <v>256</v>
      </c>
      <c r="C29" s="128" t="s">
        <v>267</v>
      </c>
      <c r="D29" s="127" t="s">
        <v>68</v>
      </c>
      <c r="E29" s="129">
        <v>8568.82</v>
      </c>
      <c r="F29" s="130">
        <f t="shared" si="3"/>
        <v>3.24</v>
      </c>
      <c r="G29" s="130">
        <f t="shared" si="4"/>
        <v>27762.98</v>
      </c>
      <c r="I29" s="116">
        <f t="shared" si="5"/>
        <v>3.24</v>
      </c>
      <c r="L29" s="6">
        <v>3.24</v>
      </c>
    </row>
    <row r="30" spans="1:12" s="1" customFormat="1" ht="22.5" x14ac:dyDescent="0.25">
      <c r="A30" s="127" t="s">
        <v>249</v>
      </c>
      <c r="B30" s="127" t="s">
        <v>257</v>
      </c>
      <c r="C30" s="128" t="s">
        <v>268</v>
      </c>
      <c r="D30" s="127" t="s">
        <v>145</v>
      </c>
      <c r="E30" s="129">
        <v>94</v>
      </c>
      <c r="F30" s="130">
        <f t="shared" si="3"/>
        <v>972.19</v>
      </c>
      <c r="G30" s="130">
        <f t="shared" si="4"/>
        <v>91385.86</v>
      </c>
      <c r="H30" s="117"/>
      <c r="I30" s="116">
        <f t="shared" si="5"/>
        <v>972.19</v>
      </c>
      <c r="L30" s="6">
        <v>972.19</v>
      </c>
    </row>
    <row r="31" spans="1:12" s="1" customFormat="1" x14ac:dyDescent="0.25">
      <c r="A31" s="125" t="s">
        <v>118</v>
      </c>
      <c r="B31" s="125"/>
      <c r="C31" s="126" t="s">
        <v>164</v>
      </c>
      <c r="D31" s="127"/>
      <c r="E31" s="129"/>
      <c r="F31" s="130"/>
      <c r="G31" s="130"/>
      <c r="H31" s="117">
        <f>SUM(G32:G37)</f>
        <v>108046.26999999999</v>
      </c>
      <c r="I31" s="116">
        <f t="shared" si="5"/>
        <v>0</v>
      </c>
      <c r="L31" s="6">
        <v>0</v>
      </c>
    </row>
    <row r="32" spans="1:12" s="1" customFormat="1" ht="33.75" x14ac:dyDescent="0.25">
      <c r="A32" s="127" t="s">
        <v>119</v>
      </c>
      <c r="B32" s="127" t="s">
        <v>200</v>
      </c>
      <c r="C32" s="128" t="s">
        <v>165</v>
      </c>
      <c r="D32" s="127" t="s">
        <v>144</v>
      </c>
      <c r="E32" s="129">
        <v>33</v>
      </c>
      <c r="F32" s="130">
        <f t="shared" si="3"/>
        <v>2808.21</v>
      </c>
      <c r="G32" s="130">
        <f t="shared" si="4"/>
        <v>92670.93</v>
      </c>
      <c r="I32" s="116">
        <f t="shared" si="5"/>
        <v>2808.21</v>
      </c>
      <c r="L32" s="6">
        <v>2808.21</v>
      </c>
    </row>
    <row r="33" spans="1:12" s="1" customFormat="1" ht="33.75" x14ac:dyDescent="0.25">
      <c r="A33" s="127" t="s">
        <v>120</v>
      </c>
      <c r="B33" s="127" t="s">
        <v>201</v>
      </c>
      <c r="C33" s="128" t="s">
        <v>166</v>
      </c>
      <c r="D33" s="127" t="s">
        <v>68</v>
      </c>
      <c r="E33" s="129">
        <v>33</v>
      </c>
      <c r="F33" s="130">
        <f t="shared" si="3"/>
        <v>236.47</v>
      </c>
      <c r="G33" s="130">
        <f t="shared" si="4"/>
        <v>7803.51</v>
      </c>
      <c r="I33" s="116">
        <f t="shared" si="5"/>
        <v>236.47</v>
      </c>
      <c r="L33" s="6">
        <v>236.47</v>
      </c>
    </row>
    <row r="34" spans="1:12" s="1" customFormat="1" ht="56.25" x14ac:dyDescent="0.25">
      <c r="A34" s="127" t="s">
        <v>121</v>
      </c>
      <c r="B34" s="127" t="s">
        <v>258</v>
      </c>
      <c r="C34" s="128" t="s">
        <v>269</v>
      </c>
      <c r="D34" s="127" t="s">
        <v>69</v>
      </c>
      <c r="E34" s="129">
        <v>42.9</v>
      </c>
      <c r="F34" s="130">
        <f t="shared" si="3"/>
        <v>16.309999999999999</v>
      </c>
      <c r="G34" s="130">
        <f t="shared" si="4"/>
        <v>699.7</v>
      </c>
      <c r="I34" s="116">
        <f t="shared" si="5"/>
        <v>16.309999999999999</v>
      </c>
      <c r="L34" s="6">
        <v>16.309999999999999</v>
      </c>
    </row>
    <row r="35" spans="1:12" s="1" customFormat="1" ht="56.25" x14ac:dyDescent="0.25">
      <c r="A35" s="127" t="s">
        <v>122</v>
      </c>
      <c r="B35" s="127" t="s">
        <v>259</v>
      </c>
      <c r="C35" s="128" t="s">
        <v>270</v>
      </c>
      <c r="D35" s="127" t="s">
        <v>69</v>
      </c>
      <c r="E35" s="129">
        <v>42.099999999999994</v>
      </c>
      <c r="F35" s="130">
        <f t="shared" si="3"/>
        <v>21.6</v>
      </c>
      <c r="G35" s="130">
        <f t="shared" si="4"/>
        <v>909.36</v>
      </c>
      <c r="I35" s="116">
        <f t="shared" si="5"/>
        <v>21.6</v>
      </c>
      <c r="L35" s="6">
        <v>21.6</v>
      </c>
    </row>
    <row r="36" spans="1:12" s="1" customFormat="1" ht="45" x14ac:dyDescent="0.25">
      <c r="A36" s="127" t="s">
        <v>123</v>
      </c>
      <c r="B36" s="127" t="s">
        <v>202</v>
      </c>
      <c r="C36" s="128" t="s">
        <v>167</v>
      </c>
      <c r="D36" s="127" t="s">
        <v>89</v>
      </c>
      <c r="E36" s="129">
        <v>33</v>
      </c>
      <c r="F36" s="130">
        <f t="shared" si="3"/>
        <v>103.77</v>
      </c>
      <c r="G36" s="130">
        <f t="shared" si="4"/>
        <v>3424.41</v>
      </c>
      <c r="I36" s="116">
        <f t="shared" si="5"/>
        <v>103.77</v>
      </c>
      <c r="L36" s="6">
        <v>103.77</v>
      </c>
    </row>
    <row r="37" spans="1:12" s="1" customFormat="1" ht="33.75" x14ac:dyDescent="0.25">
      <c r="A37" s="127" t="s">
        <v>250</v>
      </c>
      <c r="B37" s="127" t="s">
        <v>203</v>
      </c>
      <c r="C37" s="128" t="s">
        <v>168</v>
      </c>
      <c r="D37" s="127" t="s">
        <v>146</v>
      </c>
      <c r="E37" s="129">
        <v>33</v>
      </c>
      <c r="F37" s="130">
        <f t="shared" si="3"/>
        <v>76.92</v>
      </c>
      <c r="G37" s="130">
        <f t="shared" si="4"/>
        <v>2538.36</v>
      </c>
      <c r="I37" s="116">
        <f t="shared" si="5"/>
        <v>76.92</v>
      </c>
      <c r="L37" s="6">
        <v>76.92</v>
      </c>
    </row>
    <row r="38" spans="1:12" s="1" customFormat="1" x14ac:dyDescent="0.25">
      <c r="A38" s="125" t="s">
        <v>124</v>
      </c>
      <c r="B38" s="125"/>
      <c r="C38" s="126" t="s">
        <v>169</v>
      </c>
      <c r="D38" s="127"/>
      <c r="E38" s="129"/>
      <c r="F38" s="130"/>
      <c r="G38" s="130"/>
      <c r="H38" s="117">
        <f>SUM(G39:G52)</f>
        <v>1042229.26</v>
      </c>
      <c r="I38" s="116">
        <f t="shared" si="5"/>
        <v>0</v>
      </c>
      <c r="L38" s="6">
        <v>0</v>
      </c>
    </row>
    <row r="39" spans="1:12" s="1" customFormat="1" ht="56.25" x14ac:dyDescent="0.25">
      <c r="A39" s="127" t="s">
        <v>125</v>
      </c>
      <c r="B39" s="127" t="s">
        <v>204</v>
      </c>
      <c r="C39" s="128" t="s">
        <v>170</v>
      </c>
      <c r="D39" s="127" t="s">
        <v>89</v>
      </c>
      <c r="E39" s="129">
        <v>3888.4400000000005</v>
      </c>
      <c r="F39" s="130">
        <f t="shared" si="3"/>
        <v>64.62</v>
      </c>
      <c r="G39" s="130">
        <f t="shared" si="4"/>
        <v>251270.99</v>
      </c>
      <c r="I39" s="116">
        <f t="shared" si="5"/>
        <v>64.62</v>
      </c>
      <c r="L39" s="6">
        <v>64.62</v>
      </c>
    </row>
    <row r="40" spans="1:12" s="1" customFormat="1" ht="56.25" x14ac:dyDescent="0.25">
      <c r="A40" s="127" t="s">
        <v>126</v>
      </c>
      <c r="B40" s="127" t="s">
        <v>205</v>
      </c>
      <c r="C40" s="128" t="s">
        <v>171</v>
      </c>
      <c r="D40" s="127" t="s">
        <v>89</v>
      </c>
      <c r="E40" s="129">
        <v>683.19</v>
      </c>
      <c r="F40" s="130">
        <f t="shared" si="3"/>
        <v>71.010000000000005</v>
      </c>
      <c r="G40" s="130">
        <f t="shared" si="4"/>
        <v>48513.32</v>
      </c>
      <c r="I40" s="116">
        <f t="shared" si="5"/>
        <v>71.010000000000005</v>
      </c>
      <c r="L40" s="6">
        <v>71.010000000000005</v>
      </c>
    </row>
    <row r="41" spans="1:12" s="1" customFormat="1" ht="33.75" x14ac:dyDescent="0.25">
      <c r="A41" s="127" t="s">
        <v>127</v>
      </c>
      <c r="B41" s="127" t="s">
        <v>260</v>
      </c>
      <c r="C41" s="128" t="s">
        <v>271</v>
      </c>
      <c r="D41" s="127" t="s">
        <v>69</v>
      </c>
      <c r="E41" s="129">
        <v>710.11000000000013</v>
      </c>
      <c r="F41" s="130">
        <f t="shared" si="3"/>
        <v>103.22</v>
      </c>
      <c r="G41" s="130">
        <f t="shared" si="4"/>
        <v>73297.55</v>
      </c>
      <c r="I41" s="116">
        <f t="shared" si="5"/>
        <v>103.22</v>
      </c>
      <c r="L41" s="6">
        <v>103.22</v>
      </c>
    </row>
    <row r="42" spans="1:12" s="1" customFormat="1" ht="33.75" x14ac:dyDescent="0.25">
      <c r="A42" s="127" t="s">
        <v>128</v>
      </c>
      <c r="B42" s="127" t="s">
        <v>261</v>
      </c>
      <c r="C42" s="128" t="s">
        <v>272</v>
      </c>
      <c r="D42" s="127" t="s">
        <v>69</v>
      </c>
      <c r="E42" s="129">
        <v>532.57999999999993</v>
      </c>
      <c r="F42" s="130">
        <f t="shared" si="3"/>
        <v>149.25</v>
      </c>
      <c r="G42" s="130">
        <f t="shared" si="4"/>
        <v>79487.570000000007</v>
      </c>
      <c r="I42" s="116">
        <f t="shared" si="5"/>
        <v>149.25</v>
      </c>
      <c r="L42" s="6">
        <v>149.25</v>
      </c>
    </row>
    <row r="43" spans="1:12" s="1" customFormat="1" ht="33.75" x14ac:dyDescent="0.25">
      <c r="A43" s="127" t="s">
        <v>129</v>
      </c>
      <c r="B43" s="127" t="s">
        <v>198</v>
      </c>
      <c r="C43" s="128" t="s">
        <v>157</v>
      </c>
      <c r="D43" s="127" t="s">
        <v>220</v>
      </c>
      <c r="E43" s="129">
        <v>13669.59</v>
      </c>
      <c r="F43" s="130">
        <f t="shared" si="3"/>
        <v>2.84</v>
      </c>
      <c r="G43" s="130">
        <f t="shared" si="4"/>
        <v>38821.64</v>
      </c>
      <c r="I43" s="116">
        <f t="shared" si="5"/>
        <v>2.84</v>
      </c>
      <c r="L43" s="6">
        <v>2.84</v>
      </c>
    </row>
    <row r="44" spans="1:12" s="1" customFormat="1" x14ac:dyDescent="0.25">
      <c r="A44" s="127" t="s">
        <v>130</v>
      </c>
      <c r="B44" s="127" t="s">
        <v>262</v>
      </c>
      <c r="C44" s="128" t="s">
        <v>273</v>
      </c>
      <c r="D44" s="127" t="s">
        <v>221</v>
      </c>
      <c r="E44" s="129">
        <v>3550.52</v>
      </c>
      <c r="F44" s="130">
        <f t="shared" si="3"/>
        <v>0.61</v>
      </c>
      <c r="G44" s="130">
        <f t="shared" si="4"/>
        <v>2165.8200000000002</v>
      </c>
      <c r="H44" s="117"/>
      <c r="I44" s="116">
        <f t="shared" si="5"/>
        <v>0.61</v>
      </c>
      <c r="L44" s="6">
        <v>0.61</v>
      </c>
    </row>
    <row r="45" spans="1:12" s="1" customFormat="1" x14ac:dyDescent="0.25">
      <c r="A45" s="127" t="s">
        <v>222</v>
      </c>
      <c r="B45" s="127" t="s">
        <v>263</v>
      </c>
      <c r="C45" s="128" t="s">
        <v>274</v>
      </c>
      <c r="D45" s="127" t="s">
        <v>276</v>
      </c>
      <c r="E45" s="129">
        <v>4.2699999999999996</v>
      </c>
      <c r="F45" s="130">
        <f t="shared" si="3"/>
        <v>5877.28</v>
      </c>
      <c r="G45" s="130">
        <f t="shared" si="4"/>
        <v>25095.99</v>
      </c>
      <c r="H45" s="117"/>
      <c r="I45" s="116">
        <f t="shared" si="5"/>
        <v>5877.28</v>
      </c>
      <c r="L45" s="6">
        <v>5877.28</v>
      </c>
    </row>
    <row r="46" spans="1:12" s="1" customFormat="1" x14ac:dyDescent="0.25">
      <c r="A46" s="127" t="s">
        <v>223</v>
      </c>
      <c r="B46" s="127" t="s">
        <v>97</v>
      </c>
      <c r="C46" s="128" t="s">
        <v>172</v>
      </c>
      <c r="D46" s="127" t="s">
        <v>147</v>
      </c>
      <c r="E46" s="129">
        <v>3550.52</v>
      </c>
      <c r="F46" s="130">
        <f t="shared" si="3"/>
        <v>3.48</v>
      </c>
      <c r="G46" s="130">
        <f t="shared" si="4"/>
        <v>12355.81</v>
      </c>
      <c r="I46" s="116">
        <f t="shared" si="5"/>
        <v>3.48</v>
      </c>
      <c r="L46" s="6">
        <v>3.48</v>
      </c>
    </row>
    <row r="47" spans="1:12" s="1" customFormat="1" ht="33.75" x14ac:dyDescent="0.25">
      <c r="A47" s="127" t="s">
        <v>241</v>
      </c>
      <c r="B47" s="127" t="s">
        <v>206</v>
      </c>
      <c r="C47" s="128" t="s">
        <v>173</v>
      </c>
      <c r="D47" s="127" t="s">
        <v>69</v>
      </c>
      <c r="E47" s="129">
        <v>213.04</v>
      </c>
      <c r="F47" s="130">
        <f t="shared" si="3"/>
        <v>1514.21</v>
      </c>
      <c r="G47" s="130">
        <f t="shared" si="4"/>
        <v>322587.3</v>
      </c>
      <c r="I47" s="116">
        <f t="shared" si="5"/>
        <v>1514.21</v>
      </c>
      <c r="L47" s="6">
        <v>1514.21</v>
      </c>
    </row>
    <row r="48" spans="1:12" s="1" customFormat="1" ht="22.5" x14ac:dyDescent="0.25">
      <c r="A48" s="127" t="s">
        <v>251</v>
      </c>
      <c r="B48" s="127" t="s">
        <v>207</v>
      </c>
      <c r="C48" s="128" t="s">
        <v>174</v>
      </c>
      <c r="D48" s="127" t="s">
        <v>69</v>
      </c>
      <c r="E48" s="129">
        <v>213.04</v>
      </c>
      <c r="F48" s="130">
        <f t="shared" si="3"/>
        <v>10.4</v>
      </c>
      <c r="G48" s="130">
        <f t="shared" si="4"/>
        <v>2215.62</v>
      </c>
      <c r="I48" s="116">
        <f t="shared" si="5"/>
        <v>10.4</v>
      </c>
      <c r="L48" s="6">
        <v>10.4</v>
      </c>
    </row>
    <row r="49" spans="1:12" s="1" customFormat="1" ht="33.75" x14ac:dyDescent="0.25">
      <c r="A49" s="127" t="s">
        <v>252</v>
      </c>
      <c r="B49" s="127" t="s">
        <v>198</v>
      </c>
      <c r="C49" s="128" t="s">
        <v>157</v>
      </c>
      <c r="D49" s="127" t="s">
        <v>220</v>
      </c>
      <c r="E49" s="129">
        <v>2343.44</v>
      </c>
      <c r="F49" s="130">
        <f t="shared" si="3"/>
        <v>2.84</v>
      </c>
      <c r="G49" s="130">
        <f t="shared" si="4"/>
        <v>6655.37</v>
      </c>
      <c r="I49" s="116">
        <f t="shared" si="5"/>
        <v>2.84</v>
      </c>
      <c r="L49" s="6">
        <v>2.84</v>
      </c>
    </row>
    <row r="50" spans="1:12" s="1" customFormat="1" ht="22.5" x14ac:dyDescent="0.25">
      <c r="A50" s="127" t="s">
        <v>253</v>
      </c>
      <c r="B50" s="127" t="s">
        <v>208</v>
      </c>
      <c r="C50" s="128" t="s">
        <v>175</v>
      </c>
      <c r="D50" s="127" t="s">
        <v>221</v>
      </c>
      <c r="E50" s="129">
        <v>1980.43</v>
      </c>
      <c r="F50" s="130">
        <f t="shared" si="3"/>
        <v>38.340000000000003</v>
      </c>
      <c r="G50" s="130">
        <f t="shared" si="4"/>
        <v>75929.69</v>
      </c>
      <c r="I50" s="116">
        <f t="shared" si="5"/>
        <v>38.340000000000003</v>
      </c>
      <c r="L50" s="6">
        <v>38.340000000000003</v>
      </c>
    </row>
    <row r="51" spans="1:12" s="1" customFormat="1" x14ac:dyDescent="0.25">
      <c r="A51" s="127" t="s">
        <v>254</v>
      </c>
      <c r="B51" s="127" t="s">
        <v>209</v>
      </c>
      <c r="C51" s="128" t="s">
        <v>176</v>
      </c>
      <c r="D51" s="127" t="s">
        <v>221</v>
      </c>
      <c r="E51" s="129">
        <v>37.359999999999992</v>
      </c>
      <c r="F51" s="130">
        <f t="shared" si="3"/>
        <v>673.7</v>
      </c>
      <c r="G51" s="130">
        <f t="shared" si="4"/>
        <v>25169.43</v>
      </c>
      <c r="I51" s="116">
        <f t="shared" si="5"/>
        <v>673.7</v>
      </c>
      <c r="L51" s="6">
        <v>673.7</v>
      </c>
    </row>
    <row r="52" spans="1:12" s="1" customFormat="1" ht="22.5" x14ac:dyDescent="0.25">
      <c r="A52" s="127" t="s">
        <v>255</v>
      </c>
      <c r="B52" s="127" t="s">
        <v>264</v>
      </c>
      <c r="C52" s="128" t="s">
        <v>275</v>
      </c>
      <c r="D52" s="127" t="s">
        <v>277</v>
      </c>
      <c r="E52" s="129">
        <v>122</v>
      </c>
      <c r="F52" s="130">
        <f t="shared" si="3"/>
        <v>644.78</v>
      </c>
      <c r="G52" s="130">
        <f t="shared" si="4"/>
        <v>78663.16</v>
      </c>
      <c r="I52" s="116">
        <f t="shared" si="5"/>
        <v>644.78</v>
      </c>
      <c r="L52" s="6">
        <v>644.78</v>
      </c>
    </row>
    <row r="53" spans="1:12" s="1" customFormat="1" x14ac:dyDescent="0.25">
      <c r="A53" s="125" t="s">
        <v>131</v>
      </c>
      <c r="B53" s="125"/>
      <c r="C53" s="126" t="s">
        <v>177</v>
      </c>
      <c r="D53" s="127"/>
      <c r="E53" s="129"/>
      <c r="F53" s="130"/>
      <c r="G53" s="130"/>
      <c r="H53" s="117">
        <f>SUM(G54:G61)</f>
        <v>653746.93000000005</v>
      </c>
      <c r="I53" s="116">
        <f t="shared" si="5"/>
        <v>0</v>
      </c>
      <c r="L53" s="6">
        <v>0</v>
      </c>
    </row>
    <row r="54" spans="1:12" s="1" customFormat="1" ht="22.5" x14ac:dyDescent="0.25">
      <c r="A54" s="127" t="s">
        <v>132</v>
      </c>
      <c r="B54" s="127" t="s">
        <v>210</v>
      </c>
      <c r="C54" s="128" t="s">
        <v>178</v>
      </c>
      <c r="D54" s="127" t="s">
        <v>145</v>
      </c>
      <c r="E54" s="129">
        <v>184</v>
      </c>
      <c r="F54" s="130">
        <f t="shared" si="3"/>
        <v>1793.88</v>
      </c>
      <c r="G54" s="130">
        <f t="shared" si="4"/>
        <v>330073.92</v>
      </c>
      <c r="I54" s="116">
        <f t="shared" si="5"/>
        <v>1793.88</v>
      </c>
      <c r="L54" s="6">
        <v>1793.88</v>
      </c>
    </row>
    <row r="55" spans="1:12" s="1" customFormat="1" ht="33.75" x14ac:dyDescent="0.25">
      <c r="A55" s="127" t="s">
        <v>133</v>
      </c>
      <c r="B55" s="127" t="s">
        <v>99</v>
      </c>
      <c r="C55" s="128" t="s">
        <v>92</v>
      </c>
      <c r="D55" s="127" t="s">
        <v>144</v>
      </c>
      <c r="E55" s="129">
        <v>184</v>
      </c>
      <c r="F55" s="130">
        <f t="shared" si="3"/>
        <v>134.62</v>
      </c>
      <c r="G55" s="130">
        <f t="shared" si="4"/>
        <v>24770.080000000002</v>
      </c>
      <c r="I55" s="116">
        <f t="shared" si="5"/>
        <v>134.62</v>
      </c>
      <c r="L55" s="6">
        <v>134.62</v>
      </c>
    </row>
    <row r="56" spans="1:12" s="1" customFormat="1" ht="22.5" x14ac:dyDescent="0.25">
      <c r="A56" s="127" t="s">
        <v>134</v>
      </c>
      <c r="B56" s="127" t="s">
        <v>98</v>
      </c>
      <c r="C56" s="128" t="s">
        <v>91</v>
      </c>
      <c r="D56" s="127" t="s">
        <v>69</v>
      </c>
      <c r="E56" s="129">
        <v>928.9899999999999</v>
      </c>
      <c r="F56" s="130">
        <f t="shared" si="3"/>
        <v>123.45</v>
      </c>
      <c r="G56" s="130">
        <f t="shared" si="4"/>
        <v>114683.82</v>
      </c>
      <c r="I56" s="116">
        <f t="shared" si="5"/>
        <v>123.45</v>
      </c>
      <c r="L56" s="6">
        <v>123.45</v>
      </c>
    </row>
    <row r="57" spans="1:12" s="1" customFormat="1" ht="33.75" x14ac:dyDescent="0.25">
      <c r="A57" s="127" t="s">
        <v>224</v>
      </c>
      <c r="B57" s="127" t="s">
        <v>211</v>
      </c>
      <c r="C57" s="128" t="s">
        <v>179</v>
      </c>
      <c r="D57" s="127" t="s">
        <v>69</v>
      </c>
      <c r="E57" s="129">
        <v>18.400000000000002</v>
      </c>
      <c r="F57" s="130">
        <f t="shared" si="3"/>
        <v>143.35</v>
      </c>
      <c r="G57" s="130">
        <f t="shared" si="4"/>
        <v>2637.64</v>
      </c>
      <c r="H57" s="117"/>
      <c r="I57" s="116">
        <f t="shared" si="5"/>
        <v>143.35</v>
      </c>
      <c r="L57" s="6">
        <v>143.35</v>
      </c>
    </row>
    <row r="58" spans="1:12" s="1" customFormat="1" ht="33.75" x14ac:dyDescent="0.25">
      <c r="A58" s="127" t="s">
        <v>225</v>
      </c>
      <c r="B58" s="127" t="s">
        <v>212</v>
      </c>
      <c r="C58" s="128" t="s">
        <v>180</v>
      </c>
      <c r="D58" s="127" t="s">
        <v>68</v>
      </c>
      <c r="E58" s="129">
        <v>73.600000000000009</v>
      </c>
      <c r="F58" s="130">
        <f t="shared" si="3"/>
        <v>188.25</v>
      </c>
      <c r="G58" s="130">
        <f t="shared" si="4"/>
        <v>13855.2</v>
      </c>
      <c r="I58" s="116">
        <f t="shared" si="5"/>
        <v>188.25</v>
      </c>
      <c r="L58" s="6">
        <v>188.25</v>
      </c>
    </row>
    <row r="59" spans="1:12" s="1" customFormat="1" ht="33.75" x14ac:dyDescent="0.25">
      <c r="A59" s="127" t="s">
        <v>226</v>
      </c>
      <c r="B59" s="127" t="s">
        <v>213</v>
      </c>
      <c r="C59" s="128" t="s">
        <v>181</v>
      </c>
      <c r="D59" s="127" t="s">
        <v>89</v>
      </c>
      <c r="E59" s="129">
        <v>3096.6199999999994</v>
      </c>
      <c r="F59" s="130">
        <f t="shared" si="3"/>
        <v>15.78</v>
      </c>
      <c r="G59" s="130">
        <f t="shared" si="4"/>
        <v>48864.66</v>
      </c>
      <c r="I59" s="116">
        <f t="shared" si="5"/>
        <v>15.78</v>
      </c>
      <c r="L59" s="6">
        <v>15.78</v>
      </c>
    </row>
    <row r="60" spans="1:12" s="1" customFormat="1" ht="33.75" x14ac:dyDescent="0.25">
      <c r="A60" s="127" t="s">
        <v>242</v>
      </c>
      <c r="B60" s="127" t="s">
        <v>100</v>
      </c>
      <c r="C60" s="128" t="s">
        <v>182</v>
      </c>
      <c r="D60" s="127" t="s">
        <v>89</v>
      </c>
      <c r="E60" s="129">
        <v>5211.3599999999997</v>
      </c>
      <c r="F60" s="130">
        <f t="shared" si="3"/>
        <v>19.86</v>
      </c>
      <c r="G60" s="130">
        <f t="shared" si="4"/>
        <v>103497.61</v>
      </c>
      <c r="H60" s="117"/>
      <c r="I60" s="116">
        <f t="shared" si="5"/>
        <v>19.86</v>
      </c>
      <c r="L60" s="6">
        <v>19.86</v>
      </c>
    </row>
    <row r="61" spans="1:12" s="1" customFormat="1" ht="33.75" x14ac:dyDescent="0.25">
      <c r="A61" s="127" t="s">
        <v>243</v>
      </c>
      <c r="B61" s="127" t="s">
        <v>101</v>
      </c>
      <c r="C61" s="128" t="s">
        <v>183</v>
      </c>
      <c r="D61" s="127" t="s">
        <v>89</v>
      </c>
      <c r="E61" s="129">
        <v>1840</v>
      </c>
      <c r="F61" s="130">
        <f t="shared" si="3"/>
        <v>8.35</v>
      </c>
      <c r="G61" s="130">
        <f t="shared" si="4"/>
        <v>15364</v>
      </c>
      <c r="H61" s="117"/>
      <c r="I61" s="116">
        <f t="shared" si="5"/>
        <v>8.35</v>
      </c>
      <c r="L61" s="6">
        <v>8.35</v>
      </c>
    </row>
    <row r="62" spans="1:12" s="1" customFormat="1" x14ac:dyDescent="0.25">
      <c r="A62" s="125" t="s">
        <v>135</v>
      </c>
      <c r="B62" s="125"/>
      <c r="C62" s="126" t="s">
        <v>184</v>
      </c>
      <c r="D62" s="127"/>
      <c r="E62" s="129"/>
      <c r="F62" s="130"/>
      <c r="G62" s="130"/>
      <c r="H62" s="117">
        <f>SUM(G63:G68)</f>
        <v>176463.01</v>
      </c>
      <c r="I62" s="116">
        <f t="shared" si="5"/>
        <v>0</v>
      </c>
      <c r="L62" s="6">
        <v>0</v>
      </c>
    </row>
    <row r="63" spans="1:12" s="1" customFormat="1" x14ac:dyDescent="0.25">
      <c r="A63" s="127" t="s">
        <v>136</v>
      </c>
      <c r="B63" s="127" t="s">
        <v>214</v>
      </c>
      <c r="C63" s="128" t="s">
        <v>185</v>
      </c>
      <c r="D63" s="127" t="s">
        <v>144</v>
      </c>
      <c r="E63" s="129">
        <v>104</v>
      </c>
      <c r="F63" s="130">
        <f t="shared" si="3"/>
        <v>40.950000000000003</v>
      </c>
      <c r="G63" s="130">
        <f t="shared" si="4"/>
        <v>4258.8</v>
      </c>
      <c r="H63" s="117"/>
      <c r="I63" s="116">
        <f t="shared" si="5"/>
        <v>40.950000000000003</v>
      </c>
      <c r="L63" s="6">
        <v>40.950000000000003</v>
      </c>
    </row>
    <row r="64" spans="1:12" s="1" customFormat="1" ht="22.5" x14ac:dyDescent="0.25">
      <c r="A64" s="127" t="s">
        <v>137</v>
      </c>
      <c r="B64" s="127" t="s">
        <v>215</v>
      </c>
      <c r="C64" s="128" t="s">
        <v>186</v>
      </c>
      <c r="D64" s="127" t="s">
        <v>144</v>
      </c>
      <c r="E64" s="129">
        <v>31</v>
      </c>
      <c r="F64" s="130">
        <f t="shared" si="3"/>
        <v>131.51</v>
      </c>
      <c r="G64" s="130">
        <f t="shared" si="4"/>
        <v>4076.81</v>
      </c>
      <c r="H64" s="117"/>
      <c r="I64" s="116">
        <f t="shared" si="5"/>
        <v>131.51</v>
      </c>
      <c r="L64" s="6">
        <v>131.51</v>
      </c>
    </row>
    <row r="65" spans="1:12" s="1" customFormat="1" ht="22.5" x14ac:dyDescent="0.25">
      <c r="A65" s="127" t="s">
        <v>138</v>
      </c>
      <c r="B65" s="127" t="s">
        <v>216</v>
      </c>
      <c r="C65" s="128" t="s">
        <v>187</v>
      </c>
      <c r="D65" s="127" t="s">
        <v>144</v>
      </c>
      <c r="E65" s="129">
        <v>156</v>
      </c>
      <c r="F65" s="130">
        <f t="shared" si="3"/>
        <v>72.7</v>
      </c>
      <c r="G65" s="130">
        <f t="shared" si="4"/>
        <v>11341.2</v>
      </c>
      <c r="H65" s="117"/>
      <c r="I65" s="116">
        <f t="shared" si="5"/>
        <v>72.7</v>
      </c>
      <c r="L65" s="6">
        <v>72.7</v>
      </c>
    </row>
    <row r="66" spans="1:12" s="1" customFormat="1" ht="22.5" x14ac:dyDescent="0.25">
      <c r="A66" s="127" t="s">
        <v>139</v>
      </c>
      <c r="B66" s="127" t="s">
        <v>217</v>
      </c>
      <c r="C66" s="128" t="s">
        <v>188</v>
      </c>
      <c r="D66" s="127" t="s">
        <v>68</v>
      </c>
      <c r="E66" s="129">
        <v>2508.6900000000005</v>
      </c>
      <c r="F66" s="130">
        <f t="shared" si="3"/>
        <v>16.7</v>
      </c>
      <c r="G66" s="130">
        <f t="shared" si="4"/>
        <v>41895.120000000003</v>
      </c>
      <c r="H66" s="117"/>
      <c r="I66" s="116">
        <f t="shared" si="5"/>
        <v>16.7</v>
      </c>
      <c r="L66" s="6">
        <v>16.7</v>
      </c>
    </row>
    <row r="67" spans="1:12" s="1" customFormat="1" ht="45" x14ac:dyDescent="0.25">
      <c r="A67" s="127" t="s">
        <v>140</v>
      </c>
      <c r="B67" s="127" t="s">
        <v>218</v>
      </c>
      <c r="C67" s="128" t="s">
        <v>189</v>
      </c>
      <c r="D67" s="127" t="s">
        <v>144</v>
      </c>
      <c r="E67" s="129">
        <v>22</v>
      </c>
      <c r="F67" s="130">
        <f t="shared" si="3"/>
        <v>1677.14</v>
      </c>
      <c r="G67" s="130">
        <f t="shared" si="4"/>
        <v>36897.08</v>
      </c>
      <c r="H67" s="117"/>
      <c r="I67" s="116">
        <f t="shared" si="5"/>
        <v>1677.14</v>
      </c>
      <c r="L67" s="6">
        <v>1677.14</v>
      </c>
    </row>
    <row r="68" spans="1:12" s="1" customFormat="1" ht="45" x14ac:dyDescent="0.25">
      <c r="A68" s="127" t="s">
        <v>141</v>
      </c>
      <c r="B68" s="127" t="s">
        <v>219</v>
      </c>
      <c r="C68" s="128" t="s">
        <v>190</v>
      </c>
      <c r="D68" s="127" t="s">
        <v>144</v>
      </c>
      <c r="E68" s="129">
        <v>50</v>
      </c>
      <c r="F68" s="130">
        <f t="shared" si="3"/>
        <v>1559.88</v>
      </c>
      <c r="G68" s="130">
        <f t="shared" si="4"/>
        <v>77994</v>
      </c>
      <c r="H68" s="117"/>
      <c r="I68" s="116">
        <f t="shared" si="5"/>
        <v>1559.88</v>
      </c>
      <c r="L68" s="6">
        <v>1559.88</v>
      </c>
    </row>
    <row r="69" spans="1:12" s="1" customFormat="1" x14ac:dyDescent="0.25">
      <c r="A69" s="125" t="s">
        <v>142</v>
      </c>
      <c r="B69" s="125"/>
      <c r="C69" s="126" t="s">
        <v>191</v>
      </c>
      <c r="D69" s="127"/>
      <c r="E69" s="129"/>
      <c r="F69" s="130"/>
      <c r="G69" s="130"/>
      <c r="H69" s="117">
        <f>SUM(G70)</f>
        <v>48131.37</v>
      </c>
      <c r="I69" s="116">
        <f t="shared" si="5"/>
        <v>0</v>
      </c>
      <c r="L69" s="6">
        <v>0</v>
      </c>
    </row>
    <row r="70" spans="1:12" s="1" customFormat="1" x14ac:dyDescent="0.25">
      <c r="A70" s="127" t="s">
        <v>143</v>
      </c>
      <c r="B70" s="127" t="s">
        <v>95</v>
      </c>
      <c r="C70" s="128" t="s">
        <v>192</v>
      </c>
      <c r="D70" s="127" t="s">
        <v>147</v>
      </c>
      <c r="E70" s="129">
        <v>9364.0800000000017</v>
      </c>
      <c r="F70" s="130">
        <f t="shared" si="3"/>
        <v>5.14</v>
      </c>
      <c r="G70" s="130">
        <f t="shared" si="4"/>
        <v>48131.37</v>
      </c>
      <c r="H70" s="117"/>
      <c r="I70" s="116">
        <f t="shared" si="5"/>
        <v>5.14</v>
      </c>
      <c r="L70" s="6">
        <v>5.14</v>
      </c>
    </row>
    <row r="71" spans="1:12" s="1" customFormat="1" x14ac:dyDescent="0.25">
      <c r="A71" s="158"/>
      <c r="B71" s="158"/>
      <c r="C71" s="158"/>
      <c r="D71" s="158"/>
      <c r="E71" s="158"/>
      <c r="F71" s="158"/>
      <c r="G71" s="159"/>
      <c r="I71" s="85"/>
      <c r="L71" s="8"/>
    </row>
    <row r="72" spans="1:12" x14ac:dyDescent="0.25">
      <c r="A72" s="145" t="s">
        <v>4</v>
      </c>
      <c r="B72" s="145"/>
      <c r="C72" s="145"/>
      <c r="D72" s="145"/>
      <c r="E72" s="145"/>
      <c r="F72" s="145"/>
      <c r="G72" s="5">
        <f>SUM(G11:G70)</f>
        <v>3715180.810000001</v>
      </c>
      <c r="H72" s="118"/>
    </row>
    <row r="73" spans="1:12" x14ac:dyDescent="0.25">
      <c r="A73" s="22"/>
      <c r="B73" s="22"/>
      <c r="C73" s="22"/>
      <c r="D73" s="22"/>
      <c r="E73" s="119" t="s">
        <v>90</v>
      </c>
      <c r="F73" s="22"/>
      <c r="G73" s="22"/>
    </row>
    <row r="74" spans="1:12" ht="15" customHeight="1" x14ac:dyDescent="0.25">
      <c r="A74" s="147" t="s">
        <v>227</v>
      </c>
      <c r="B74" s="147"/>
      <c r="C74" s="147"/>
      <c r="D74" s="147"/>
      <c r="E74" s="147"/>
      <c r="F74" s="147"/>
      <c r="G74" s="147"/>
    </row>
    <row r="75" spans="1:12" x14ac:dyDescent="0.25">
      <c r="A75" s="22"/>
      <c r="B75" s="22"/>
      <c r="C75" s="22"/>
      <c r="D75" s="22"/>
      <c r="E75" s="22"/>
      <c r="F75" s="22"/>
      <c r="G75" s="22"/>
    </row>
    <row r="76" spans="1:12" x14ac:dyDescent="0.25">
      <c r="A76" s="22"/>
      <c r="B76" s="22"/>
      <c r="C76" s="22"/>
      <c r="D76" s="22"/>
      <c r="E76" s="22"/>
      <c r="F76" s="22"/>
      <c r="G76" s="22"/>
    </row>
    <row r="77" spans="1:12" x14ac:dyDescent="0.25">
      <c r="A77" s="22"/>
      <c r="B77" s="22"/>
      <c r="C77" s="22"/>
      <c r="D77" s="22"/>
      <c r="E77" s="22"/>
      <c r="F77" s="22"/>
      <c r="G77" s="22"/>
    </row>
    <row r="78" spans="1:12" x14ac:dyDescent="0.25">
      <c r="A78" s="22"/>
      <c r="B78" s="22"/>
      <c r="C78" s="22"/>
      <c r="D78" s="22"/>
      <c r="E78" s="22"/>
      <c r="F78" s="22"/>
      <c r="G78" s="22"/>
    </row>
    <row r="79" spans="1:12" x14ac:dyDescent="0.25">
      <c r="A79" s="22"/>
      <c r="B79" s="22"/>
      <c r="C79" s="22"/>
      <c r="D79" s="22"/>
      <c r="E79" s="22"/>
      <c r="F79" s="22"/>
      <c r="G79" s="22"/>
    </row>
    <row r="80" spans="1:12" x14ac:dyDescent="0.25">
      <c r="A80" s="22"/>
      <c r="B80" s="22"/>
      <c r="C80" s="22"/>
      <c r="D80" s="22"/>
      <c r="E80" s="22"/>
      <c r="F80" s="22"/>
      <c r="G80" s="22"/>
    </row>
    <row r="81" spans="1:7" x14ac:dyDescent="0.25">
      <c r="A81" s="22"/>
      <c r="B81" s="22"/>
      <c r="C81" s="22"/>
      <c r="D81" s="22"/>
      <c r="E81" s="22"/>
      <c r="F81" s="22"/>
      <c r="G81" s="22"/>
    </row>
  </sheetData>
  <sheetProtection algorithmName="SHA-512" hashValue="0bG0MObH+HiA76f4vQwlmy97ud1kucbUoOdK2+8DrxvnzcITzRbXV9acibqpj1XiX+asnG8IW6v3ukpXscfUgA==" saltValue="y/HE6LNJYHz5GuVRba3orA==" spinCount="100000" sheet="1" selectLockedCells="1"/>
  <mergeCells count="8">
    <mergeCell ref="A72:F72"/>
    <mergeCell ref="A7:G7"/>
    <mergeCell ref="A74:G74"/>
    <mergeCell ref="K1:K9"/>
    <mergeCell ref="I2:I6"/>
    <mergeCell ref="A8:G8"/>
    <mergeCell ref="A9:G9"/>
    <mergeCell ref="A71:G71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71" xr:uid="{00000000-0002-0000-0000-000000000000}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Y57"/>
  <sheetViews>
    <sheetView topLeftCell="A7" workbookViewId="0">
      <selection activeCell="A51" sqref="A51"/>
    </sheetView>
  </sheetViews>
  <sheetFormatPr defaultRowHeight="15" x14ac:dyDescent="0.25"/>
  <cols>
    <col min="1" max="1" width="7.42578125" customWidth="1"/>
    <col min="2" max="2" width="49.5703125" customWidth="1"/>
    <col min="3" max="3" width="11.42578125" bestFit="1" customWidth="1"/>
    <col min="4" max="4" width="7" customWidth="1"/>
    <col min="5" max="18" width="7.28515625" customWidth="1"/>
    <col min="19" max="19" width="7" hidden="1" customWidth="1"/>
    <col min="20" max="20" width="6" hidden="1" customWidth="1"/>
    <col min="21" max="21" width="7" hidden="1" customWidth="1"/>
    <col min="22" max="22" width="6" hidden="1" customWidth="1"/>
    <col min="23" max="23" width="7" customWidth="1"/>
    <col min="25" max="25" width="53.5703125" bestFit="1" customWidth="1"/>
  </cols>
  <sheetData>
    <row r="9" spans="1:23" ht="19.5" x14ac:dyDescent="0.25">
      <c r="A9" s="160" t="s">
        <v>22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83"/>
    </row>
    <row r="10" spans="1:23" ht="15.75" thickBo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</row>
    <row r="11" spans="1:23" x14ac:dyDescent="0.25">
      <c r="A11" s="136" t="str">
        <f>ORÇAMENTO!A7</f>
        <v>OBJETO: REVITALIZAÇÃO AVENIDA GENEROSO MARQUES - CORONEL VIVIDA - PR</v>
      </c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8"/>
      <c r="S11" s="86"/>
      <c r="T11" s="86"/>
      <c r="U11" s="86"/>
      <c r="V11" s="86"/>
      <c r="W11" s="86"/>
    </row>
    <row r="12" spans="1:23" x14ac:dyDescent="0.25">
      <c r="A12" s="139" t="str">
        <f>ORÇAMENTO!A8</f>
        <v>LOCALIZAÇÃO: AVENIDA GENEROSO MARQUES (entre as coordenadas 25º59’09.23”S, 52º33’59.83”W – Rua Luiz Ferri e 25º58’28.68”S, 52º33’53.61”W – Final do canteiro central da mesma) com área de intervenção de 37.770,00m².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140"/>
      <c r="S12" s="86"/>
      <c r="T12" s="86"/>
      <c r="U12" s="86"/>
      <c r="V12" s="86"/>
      <c r="W12" s="86"/>
    </row>
    <row r="13" spans="1:23" ht="15.75" thickBot="1" x14ac:dyDescent="0.3">
      <c r="A13" s="141" t="s">
        <v>23</v>
      </c>
      <c r="B13" s="142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11"/>
      <c r="T13" s="11"/>
      <c r="U13" s="11"/>
      <c r="V13" s="11"/>
      <c r="W13" s="11"/>
    </row>
    <row r="14" spans="1:23" ht="15.75" thickBot="1" x14ac:dyDescent="0.3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</row>
    <row r="15" spans="1:23" x14ac:dyDescent="0.25">
      <c r="A15" s="163" t="s">
        <v>10</v>
      </c>
      <c r="B15" s="162" t="s">
        <v>24</v>
      </c>
      <c r="C15" s="166" t="s">
        <v>25</v>
      </c>
      <c r="D15" s="107" t="s">
        <v>29</v>
      </c>
      <c r="E15" s="162" t="s">
        <v>11</v>
      </c>
      <c r="F15" s="162"/>
      <c r="G15" s="162" t="s">
        <v>12</v>
      </c>
      <c r="H15" s="162"/>
      <c r="I15" s="162" t="s">
        <v>13</v>
      </c>
      <c r="J15" s="162"/>
      <c r="K15" s="162" t="s">
        <v>14</v>
      </c>
      <c r="L15" s="162"/>
      <c r="M15" s="162" t="s">
        <v>15</v>
      </c>
      <c r="N15" s="162"/>
      <c r="O15" s="162" t="s">
        <v>16</v>
      </c>
      <c r="P15" s="162"/>
      <c r="Q15" s="162" t="s">
        <v>86</v>
      </c>
      <c r="R15" s="168"/>
      <c r="S15" s="170" t="s">
        <v>87</v>
      </c>
      <c r="T15" s="162"/>
      <c r="U15" s="162" t="s">
        <v>88</v>
      </c>
      <c r="V15" s="168"/>
      <c r="W15" s="87"/>
    </row>
    <row r="16" spans="1:23" x14ac:dyDescent="0.25">
      <c r="A16" s="164"/>
      <c r="B16" s="165"/>
      <c r="C16" s="167"/>
      <c r="D16" s="82" t="s">
        <v>30</v>
      </c>
      <c r="E16" s="13" t="s">
        <v>17</v>
      </c>
      <c r="F16" s="14" t="s">
        <v>18</v>
      </c>
      <c r="G16" s="13" t="s">
        <v>17</v>
      </c>
      <c r="H16" s="14" t="s">
        <v>18</v>
      </c>
      <c r="I16" s="13" t="s">
        <v>17</v>
      </c>
      <c r="J16" s="14" t="s">
        <v>18</v>
      </c>
      <c r="K16" s="13" t="s">
        <v>17</v>
      </c>
      <c r="L16" s="14" t="s">
        <v>18</v>
      </c>
      <c r="M16" s="13" t="s">
        <v>17</v>
      </c>
      <c r="N16" s="14" t="s">
        <v>18</v>
      </c>
      <c r="O16" s="13" t="s">
        <v>17</v>
      </c>
      <c r="P16" s="14" t="s">
        <v>18</v>
      </c>
      <c r="Q16" s="13" t="s">
        <v>17</v>
      </c>
      <c r="R16" s="108" t="s">
        <v>18</v>
      </c>
      <c r="S16" s="131" t="s">
        <v>17</v>
      </c>
      <c r="T16" s="14" t="s">
        <v>18</v>
      </c>
      <c r="U16" s="13" t="s">
        <v>17</v>
      </c>
      <c r="V16" s="108" t="s">
        <v>18</v>
      </c>
      <c r="W16" s="87"/>
    </row>
    <row r="17" spans="1:25" ht="15.75" customHeight="1" x14ac:dyDescent="0.25">
      <c r="A17" s="109" t="s">
        <v>228</v>
      </c>
      <c r="B17" s="15" t="str">
        <f>ORÇAMENTO!C12</f>
        <v>ADMINISTRAÇÃO LOCAL</v>
      </c>
      <c r="C17" s="16">
        <f>ORÇAMENTO!H12</f>
        <v>92231.65</v>
      </c>
      <c r="D17" s="24">
        <f>((C17*100)/$C$45)/100</f>
        <v>2.4825615418701513E-2</v>
      </c>
      <c r="E17" s="17">
        <v>14.472101073495855</v>
      </c>
      <c r="F17" s="16">
        <f t="shared" ref="F17:F40" si="0">E17</f>
        <v>14.472101073495855</v>
      </c>
      <c r="G17" s="17">
        <v>14.730146469534491</v>
      </c>
      <c r="H17" s="16">
        <f t="shared" ref="H17:H40" si="1">F17+G17</f>
        <v>29.202247543030346</v>
      </c>
      <c r="I17" s="17">
        <v>14.856287846653107</v>
      </c>
      <c r="J17" s="16">
        <f t="shared" ref="J17:J40" si="2">H17+I17</f>
        <v>44.058535389683456</v>
      </c>
      <c r="K17" s="17">
        <v>13.737027167350476</v>
      </c>
      <c r="L17" s="16">
        <f t="shared" ref="L17:L40" si="3">J17+K17</f>
        <v>57.795562557033932</v>
      </c>
      <c r="M17" s="17">
        <v>14.469274789516298</v>
      </c>
      <c r="N17" s="16">
        <f t="shared" ref="N17:N40" si="4">L17+M17</f>
        <v>72.264837346550223</v>
      </c>
      <c r="O17" s="18">
        <v>11.113400027826705</v>
      </c>
      <c r="P17" s="16">
        <f t="shared" ref="P17:P40" si="5">N17+O17</f>
        <v>83.378237374376923</v>
      </c>
      <c r="Q17" s="18">
        <v>16.621762625623056</v>
      </c>
      <c r="R17" s="110">
        <f t="shared" ref="R17:R40" si="6">P17+Q17</f>
        <v>99.999999999999972</v>
      </c>
      <c r="S17" s="132"/>
      <c r="T17" s="16">
        <f t="shared" ref="T17:T40" si="7">R17+S17</f>
        <v>99.999999999999972</v>
      </c>
      <c r="U17" s="18"/>
      <c r="V17" s="110">
        <f t="shared" ref="V17:V40" si="8">T17+U17</f>
        <v>99.999999999999972</v>
      </c>
      <c r="W17" s="88"/>
      <c r="Y17" t="str">
        <f>IF(R17&lt;&gt;100,"REVER PERCENTUAL ATÉ ATINGIR 100%- CASO NECESSÁRIO","PERCENTUAL CORRETO")</f>
        <v>PERCENTUAL CORRETO</v>
      </c>
    </row>
    <row r="18" spans="1:25" ht="15.75" customHeight="1" x14ac:dyDescent="0.25">
      <c r="A18" s="109" t="s">
        <v>229</v>
      </c>
      <c r="B18" s="15" t="str">
        <f>ORÇAMENTO!C14</f>
        <v>DEMOLIÇÃO / DESMOBILIZAÇÃO</v>
      </c>
      <c r="C18" s="16">
        <f>ORÇAMENTO!H14</f>
        <v>660087.37</v>
      </c>
      <c r="D18" s="24">
        <f t="shared" ref="D18:D42" si="9">((C18*100)/$C$45)/100</f>
        <v>0.17767301344345604</v>
      </c>
      <c r="E18" s="17">
        <v>15.944870398576464</v>
      </c>
      <c r="F18" s="16">
        <f t="shared" si="0"/>
        <v>15.944870398576464</v>
      </c>
      <c r="G18" s="17">
        <v>10.014450581687855</v>
      </c>
      <c r="H18" s="16">
        <f t="shared" si="1"/>
        <v>25.959320980264319</v>
      </c>
      <c r="I18" s="17">
        <v>18.935027688865649</v>
      </c>
      <c r="J18" s="16">
        <f t="shared" si="2"/>
        <v>44.894348669129968</v>
      </c>
      <c r="K18" s="17">
        <v>12.004705115951861</v>
      </c>
      <c r="L18" s="16">
        <f t="shared" si="3"/>
        <v>56.899053785081833</v>
      </c>
      <c r="M18" s="17">
        <v>13.606176751443295</v>
      </c>
      <c r="N18" s="16">
        <f t="shared" si="4"/>
        <v>70.505230536525133</v>
      </c>
      <c r="O18" s="18">
        <v>29.494769463474867</v>
      </c>
      <c r="P18" s="16">
        <f t="shared" si="5"/>
        <v>100</v>
      </c>
      <c r="Q18" s="18"/>
      <c r="R18" s="110">
        <f t="shared" si="6"/>
        <v>100</v>
      </c>
      <c r="S18" s="132"/>
      <c r="T18" s="16">
        <f t="shared" si="7"/>
        <v>100</v>
      </c>
      <c r="U18" s="18"/>
      <c r="V18" s="110">
        <f t="shared" si="8"/>
        <v>100</v>
      </c>
      <c r="W18" s="88"/>
      <c r="Y18" t="str">
        <f t="shared" ref="Y18:Y25" si="10">IF(R18&lt;&gt;100,"REVER PERCENTUAL ATÉ ATINGIR 100%- CASO NECESSÁRIO","PERCENTUAL CORRETO")</f>
        <v>PERCENTUAL CORRETO</v>
      </c>
    </row>
    <row r="19" spans="1:25" ht="15.75" customHeight="1" x14ac:dyDescent="0.25">
      <c r="A19" s="109" t="s">
        <v>230</v>
      </c>
      <c r="B19" s="15" t="str">
        <f>ORÇAMENTO!C23</f>
        <v>SERVIÇOS INICIAIS</v>
      </c>
      <c r="C19" s="16">
        <f>ORÇAMENTO!H23</f>
        <v>104333.39</v>
      </c>
      <c r="D19" s="24">
        <f t="shared" si="9"/>
        <v>2.8082991201712194E-2</v>
      </c>
      <c r="E19" s="17">
        <v>16.210892427389307</v>
      </c>
      <c r="F19" s="16">
        <f t="shared" si="0"/>
        <v>16.210892427389307</v>
      </c>
      <c r="G19" s="17">
        <v>9.5366432598160404</v>
      </c>
      <c r="H19" s="16">
        <f t="shared" si="1"/>
        <v>25.74753568720535</v>
      </c>
      <c r="I19" s="17">
        <v>18.999109880328355</v>
      </c>
      <c r="J19" s="16">
        <f t="shared" si="2"/>
        <v>44.746645567533704</v>
      </c>
      <c r="K19" s="17">
        <v>18.827679425048625</v>
      </c>
      <c r="L19" s="16">
        <f t="shared" si="3"/>
        <v>63.574324992582333</v>
      </c>
      <c r="M19" s="17">
        <v>18.840866383147066</v>
      </c>
      <c r="N19" s="16">
        <f t="shared" si="4"/>
        <v>82.415191375729393</v>
      </c>
      <c r="O19" s="18">
        <v>17.584808624270593</v>
      </c>
      <c r="P19" s="16">
        <f t="shared" si="5"/>
        <v>99.999999999999986</v>
      </c>
      <c r="Q19" s="18"/>
      <c r="R19" s="110">
        <f t="shared" si="6"/>
        <v>99.999999999999986</v>
      </c>
      <c r="S19" s="132"/>
      <c r="T19" s="16">
        <f t="shared" si="7"/>
        <v>99.999999999999986</v>
      </c>
      <c r="U19" s="18"/>
      <c r="V19" s="110">
        <f t="shared" si="8"/>
        <v>99.999999999999986</v>
      </c>
      <c r="W19" s="88"/>
      <c r="Y19" t="str">
        <f t="shared" si="10"/>
        <v>PERCENTUAL CORRETO</v>
      </c>
    </row>
    <row r="20" spans="1:25" ht="15.75" customHeight="1" x14ac:dyDescent="0.25">
      <c r="A20" s="109" t="s">
        <v>231</v>
      </c>
      <c r="B20" s="15" t="str">
        <f>ORÇAMENTO!C25</f>
        <v>PASSEIO</v>
      </c>
      <c r="C20" s="16">
        <f>ORÇAMENTO!H25</f>
        <v>829911.55999999994</v>
      </c>
      <c r="D20" s="24">
        <f t="shared" si="9"/>
        <v>0.22338389500886766</v>
      </c>
      <c r="E20" s="17">
        <v>17.481625725909979</v>
      </c>
      <c r="F20" s="16">
        <f t="shared" si="0"/>
        <v>17.481625725909979</v>
      </c>
      <c r="G20" s="17">
        <v>12.195497114389115</v>
      </c>
      <c r="H20" s="16">
        <f t="shared" si="1"/>
        <v>29.677122840299091</v>
      </c>
      <c r="I20" s="17">
        <v>24.308048837136838</v>
      </c>
      <c r="J20" s="16">
        <f t="shared" si="2"/>
        <v>53.985171677435929</v>
      </c>
      <c r="K20" s="17">
        <v>5.1873887798404423</v>
      </c>
      <c r="L20" s="16">
        <f t="shared" si="3"/>
        <v>59.172560457276369</v>
      </c>
      <c r="M20" s="17">
        <v>10.918490486209066</v>
      </c>
      <c r="N20" s="16">
        <f t="shared" si="4"/>
        <v>70.091050943485442</v>
      </c>
      <c r="O20" s="18">
        <v>19.294541779985792</v>
      </c>
      <c r="P20" s="16">
        <f t="shared" si="5"/>
        <v>89.385592723471234</v>
      </c>
      <c r="Q20" s="18">
        <v>10.61440727652875</v>
      </c>
      <c r="R20" s="110">
        <f t="shared" si="6"/>
        <v>99.999999999999986</v>
      </c>
      <c r="S20" s="132"/>
      <c r="T20" s="16">
        <f t="shared" si="7"/>
        <v>99.999999999999986</v>
      </c>
      <c r="U20" s="18"/>
      <c r="V20" s="110">
        <f t="shared" si="8"/>
        <v>99.999999999999986</v>
      </c>
      <c r="W20" s="88"/>
      <c r="Y20" t="str">
        <f t="shared" si="10"/>
        <v>PERCENTUAL CORRETO</v>
      </c>
    </row>
    <row r="21" spans="1:25" ht="15.75" customHeight="1" x14ac:dyDescent="0.25">
      <c r="A21" s="109" t="s">
        <v>232</v>
      </c>
      <c r="B21" s="15" t="str">
        <f>ORÇAMENTO!C31</f>
        <v>DRENAGEM</v>
      </c>
      <c r="C21" s="16">
        <f>ORÇAMENTO!H31</f>
        <v>108046.26999999999</v>
      </c>
      <c r="D21" s="24">
        <f t="shared" si="9"/>
        <v>2.9082371902109379E-2</v>
      </c>
      <c r="E21" s="17">
        <v>6.0605757705528012</v>
      </c>
      <c r="F21" s="16">
        <f t="shared" si="0"/>
        <v>6.0605757705528012</v>
      </c>
      <c r="G21" s="17">
        <v>12.121351455457109</v>
      </c>
      <c r="H21" s="16">
        <f t="shared" si="1"/>
        <v>18.181927226009911</v>
      </c>
      <c r="I21" s="17">
        <v>9.0909636130049538</v>
      </c>
      <c r="J21" s="16">
        <f t="shared" si="2"/>
        <v>27.272890839014863</v>
      </c>
      <c r="K21" s="17">
        <v>18.18172731165841</v>
      </c>
      <c r="L21" s="16">
        <f t="shared" si="3"/>
        <v>45.454618150673269</v>
      </c>
      <c r="M21" s="17">
        <v>27.272690924663362</v>
      </c>
      <c r="N21" s="16">
        <f t="shared" si="4"/>
        <v>72.727309075336635</v>
      </c>
      <c r="O21" s="18">
        <v>27.272690924663362</v>
      </c>
      <c r="P21" s="16">
        <f t="shared" si="5"/>
        <v>100</v>
      </c>
      <c r="Q21" s="18"/>
      <c r="R21" s="110">
        <f t="shared" si="6"/>
        <v>100</v>
      </c>
      <c r="S21" s="132"/>
      <c r="T21" s="16">
        <f t="shared" si="7"/>
        <v>100</v>
      </c>
      <c r="U21" s="18"/>
      <c r="V21" s="110">
        <f t="shared" si="8"/>
        <v>100</v>
      </c>
      <c r="W21" s="88"/>
      <c r="Y21" t="str">
        <f t="shared" si="10"/>
        <v>PERCENTUAL CORRETO</v>
      </c>
    </row>
    <row r="22" spans="1:25" ht="15.75" customHeight="1" x14ac:dyDescent="0.25">
      <c r="A22" s="109" t="s">
        <v>233</v>
      </c>
      <c r="B22" s="15" t="str">
        <f>ORÇAMENTO!C38</f>
        <v>ASFALTO</v>
      </c>
      <c r="C22" s="16">
        <f>ORÇAMENTO!H38</f>
        <v>1042229.26</v>
      </c>
      <c r="D22" s="24">
        <f t="shared" si="9"/>
        <v>0.28053258059329822</v>
      </c>
      <c r="E22" s="17">
        <v>13.077385563724651</v>
      </c>
      <c r="F22" s="16">
        <f t="shared" si="0"/>
        <v>13.077385563724651</v>
      </c>
      <c r="G22" s="17">
        <v>16.498272696051639</v>
      </c>
      <c r="H22" s="16">
        <f t="shared" si="1"/>
        <v>29.57565825977629</v>
      </c>
      <c r="I22" s="17">
        <v>9.5261491697169944</v>
      </c>
      <c r="J22" s="16">
        <f t="shared" si="2"/>
        <v>39.101807429493284</v>
      </c>
      <c r="K22" s="17">
        <v>15.936713800470169</v>
      </c>
      <c r="L22" s="16">
        <f t="shared" si="3"/>
        <v>55.03852122996345</v>
      </c>
      <c r="M22" s="17">
        <v>14.413955592980113</v>
      </c>
      <c r="N22" s="16">
        <f t="shared" si="4"/>
        <v>69.452476822943567</v>
      </c>
      <c r="O22" s="18"/>
      <c r="P22" s="16">
        <f t="shared" si="5"/>
        <v>69.452476822943567</v>
      </c>
      <c r="Q22" s="18">
        <v>30.54752317705643</v>
      </c>
      <c r="R22" s="110">
        <f t="shared" si="6"/>
        <v>100</v>
      </c>
      <c r="S22" s="132"/>
      <c r="T22" s="16">
        <f t="shared" si="7"/>
        <v>100</v>
      </c>
      <c r="U22" s="18"/>
      <c r="V22" s="110">
        <f t="shared" si="8"/>
        <v>100</v>
      </c>
      <c r="W22" s="88"/>
      <c r="Y22" t="str">
        <f t="shared" si="10"/>
        <v>PERCENTUAL CORRETO</v>
      </c>
    </row>
    <row r="23" spans="1:25" ht="15.75" customHeight="1" x14ac:dyDescent="0.25">
      <c r="A23" s="109" t="s">
        <v>234</v>
      </c>
      <c r="B23" s="15" t="str">
        <f>ORÇAMENTO!C53</f>
        <v>ILUMINAÇÃO</v>
      </c>
      <c r="C23" s="16">
        <f>ORÇAMENTO!H53</f>
        <v>653746.93000000005</v>
      </c>
      <c r="D23" s="24">
        <f t="shared" si="9"/>
        <v>0.17596638318122665</v>
      </c>
      <c r="E23" s="17">
        <v>13.424466967526635</v>
      </c>
      <c r="F23" s="16">
        <f t="shared" si="0"/>
        <v>13.424466967526635</v>
      </c>
      <c r="G23" s="17">
        <v>18.77706205304106</v>
      </c>
      <c r="H23" s="16">
        <f t="shared" si="1"/>
        <v>32.201529020567698</v>
      </c>
      <c r="I23" s="17">
        <v>9.3036051596206377</v>
      </c>
      <c r="J23" s="16">
        <f t="shared" si="2"/>
        <v>41.505134180188335</v>
      </c>
      <c r="K23" s="17">
        <v>20.422301185607097</v>
      </c>
      <c r="L23" s="16">
        <f t="shared" si="3"/>
        <v>61.927435365795432</v>
      </c>
      <c r="M23" s="17">
        <v>16.166680615182628</v>
      </c>
      <c r="N23" s="16">
        <f t="shared" si="4"/>
        <v>78.09411598097806</v>
      </c>
      <c r="O23" s="18"/>
      <c r="P23" s="16">
        <f t="shared" si="5"/>
        <v>78.09411598097806</v>
      </c>
      <c r="Q23" s="18">
        <v>21.905884019021933</v>
      </c>
      <c r="R23" s="110">
        <f t="shared" si="6"/>
        <v>100</v>
      </c>
      <c r="S23" s="132"/>
      <c r="T23" s="16">
        <f t="shared" si="7"/>
        <v>100</v>
      </c>
      <c r="U23" s="18"/>
      <c r="V23" s="110">
        <f t="shared" si="8"/>
        <v>100</v>
      </c>
      <c r="W23" s="88"/>
      <c r="Y23" t="str">
        <f t="shared" si="10"/>
        <v>PERCENTUAL CORRETO</v>
      </c>
    </row>
    <row r="24" spans="1:25" ht="15.75" customHeight="1" x14ac:dyDescent="0.25">
      <c r="A24" s="109" t="s">
        <v>235</v>
      </c>
      <c r="B24" s="15" t="str">
        <f>ORÇAMENTO!C62</f>
        <v>PAISAGISMO</v>
      </c>
      <c r="C24" s="16">
        <f>ORÇAMENTO!H62</f>
        <v>176463.01</v>
      </c>
      <c r="D24" s="24">
        <f t="shared" si="9"/>
        <v>4.7497825549976384E-2</v>
      </c>
      <c r="E24" s="17">
        <v>10.294270004672244</v>
      </c>
      <c r="F24" s="16">
        <f t="shared" si="0"/>
        <v>10.294270004672244</v>
      </c>
      <c r="G24" s="17">
        <v>20.735078355858995</v>
      </c>
      <c r="H24" s="16">
        <f t="shared" si="1"/>
        <v>31.029348360531237</v>
      </c>
      <c r="I24" s="17">
        <v>9.0895336608208499</v>
      </c>
      <c r="J24" s="16">
        <f t="shared" si="2"/>
        <v>40.118882021352086</v>
      </c>
      <c r="K24" s="17">
        <v>19.356830348261305</v>
      </c>
      <c r="L24" s="16">
        <f t="shared" si="3"/>
        <v>59.47571236961339</v>
      </c>
      <c r="M24" s="17">
        <v>19.017313816538</v>
      </c>
      <c r="N24" s="16">
        <f t="shared" si="4"/>
        <v>78.493026186151383</v>
      </c>
      <c r="O24" s="18"/>
      <c r="P24" s="16">
        <f t="shared" si="5"/>
        <v>78.493026186151383</v>
      </c>
      <c r="Q24" s="18">
        <v>21.5069738138486</v>
      </c>
      <c r="R24" s="110">
        <f t="shared" si="6"/>
        <v>99.999999999999986</v>
      </c>
      <c r="S24" s="132"/>
      <c r="T24" s="16">
        <f t="shared" si="7"/>
        <v>99.999999999999986</v>
      </c>
      <c r="U24" s="18"/>
      <c r="V24" s="110">
        <f t="shared" si="8"/>
        <v>99.999999999999986</v>
      </c>
      <c r="W24" s="88"/>
      <c r="Y24" t="str">
        <f t="shared" si="10"/>
        <v>PERCENTUAL CORRETO</v>
      </c>
    </row>
    <row r="25" spans="1:25" ht="15.75" customHeight="1" x14ac:dyDescent="0.25">
      <c r="A25" s="109">
        <v>9</v>
      </c>
      <c r="B25" s="15" t="str">
        <f>ORÇAMENTO!C69</f>
        <v>LIMPEZA FINAL</v>
      </c>
      <c r="C25" s="16">
        <f>ORÇAMENTO!H69</f>
        <v>48131.37</v>
      </c>
      <c r="D25" s="24">
        <f t="shared" si="9"/>
        <v>1.2955323700651864E-2</v>
      </c>
      <c r="E25" s="17">
        <v>17.242804418586765</v>
      </c>
      <c r="F25" s="16">
        <f t="shared" si="0"/>
        <v>17.242804418586765</v>
      </c>
      <c r="G25" s="17">
        <v>24.950769322773827</v>
      </c>
      <c r="H25" s="16">
        <f t="shared" si="1"/>
        <v>42.193573741360595</v>
      </c>
      <c r="I25" s="17">
        <v>11.887980452964946</v>
      </c>
      <c r="J25" s="16">
        <f t="shared" si="2"/>
        <v>54.081554194325541</v>
      </c>
      <c r="K25" s="17">
        <v>4.8618764470188207</v>
      </c>
      <c r="L25" s="16">
        <f t="shared" si="3"/>
        <v>58.943430641344364</v>
      </c>
      <c r="M25" s="17">
        <v>10.781731894644214</v>
      </c>
      <c r="N25" s="16">
        <f t="shared" si="4"/>
        <v>69.725162535988574</v>
      </c>
      <c r="O25" s="18"/>
      <c r="P25" s="16">
        <f t="shared" si="5"/>
        <v>69.725162535988574</v>
      </c>
      <c r="Q25" s="18">
        <v>30.274837464011412</v>
      </c>
      <c r="R25" s="110">
        <f t="shared" si="6"/>
        <v>99.999999999999986</v>
      </c>
      <c r="S25" s="132"/>
      <c r="T25" s="16">
        <f t="shared" si="7"/>
        <v>99.999999999999986</v>
      </c>
      <c r="U25" s="18"/>
      <c r="V25" s="110">
        <f t="shared" si="8"/>
        <v>99.999999999999986</v>
      </c>
      <c r="W25" s="88"/>
      <c r="Y25" t="str">
        <f t="shared" si="10"/>
        <v>PERCENTUAL CORRETO</v>
      </c>
    </row>
    <row r="26" spans="1:25" hidden="1" x14ac:dyDescent="0.25">
      <c r="A26" s="109">
        <v>10</v>
      </c>
      <c r="B26" s="15"/>
      <c r="C26" s="16"/>
      <c r="D26" s="24">
        <f t="shared" si="9"/>
        <v>0</v>
      </c>
      <c r="E26" s="17"/>
      <c r="F26" s="16">
        <f t="shared" si="0"/>
        <v>0</v>
      </c>
      <c r="G26" s="17"/>
      <c r="H26" s="16">
        <f t="shared" si="1"/>
        <v>0</v>
      </c>
      <c r="I26" s="17"/>
      <c r="J26" s="16">
        <f t="shared" si="2"/>
        <v>0</v>
      </c>
      <c r="K26" s="17"/>
      <c r="L26" s="16">
        <f t="shared" si="3"/>
        <v>0</v>
      </c>
      <c r="M26" s="17"/>
      <c r="N26" s="16">
        <f t="shared" si="4"/>
        <v>0</v>
      </c>
      <c r="O26" s="18"/>
      <c r="P26" s="16">
        <f t="shared" si="5"/>
        <v>0</v>
      </c>
      <c r="Q26" s="18"/>
      <c r="R26" s="110">
        <f t="shared" si="6"/>
        <v>0</v>
      </c>
      <c r="S26" s="132"/>
      <c r="T26" s="16">
        <f t="shared" si="7"/>
        <v>0</v>
      </c>
      <c r="U26" s="18"/>
      <c r="V26" s="110">
        <f t="shared" si="8"/>
        <v>0</v>
      </c>
      <c r="W26" s="88"/>
      <c r="Y26" t="str">
        <f t="shared" ref="Y26:Y42" si="11">IF(P26&lt;&gt;100,"REVER PERCENTUAL ATÉ ATINGIR 100%- CASO NECESSÁRIO","PERCENTUAL CORRETO")</f>
        <v>REVER PERCENTUAL ATÉ ATINGIR 100%- CASO NECESSÁRIO</v>
      </c>
    </row>
    <row r="27" spans="1:25" hidden="1" x14ac:dyDescent="0.25">
      <c r="A27" s="109">
        <v>11</v>
      </c>
      <c r="B27" s="15"/>
      <c r="C27" s="16"/>
      <c r="D27" s="24">
        <f t="shared" si="9"/>
        <v>0</v>
      </c>
      <c r="E27" s="17"/>
      <c r="F27" s="16">
        <f t="shared" si="0"/>
        <v>0</v>
      </c>
      <c r="G27" s="17"/>
      <c r="H27" s="16">
        <f t="shared" si="1"/>
        <v>0</v>
      </c>
      <c r="I27" s="17"/>
      <c r="J27" s="16">
        <f t="shared" si="2"/>
        <v>0</v>
      </c>
      <c r="K27" s="17"/>
      <c r="L27" s="16">
        <f t="shared" si="3"/>
        <v>0</v>
      </c>
      <c r="M27" s="17"/>
      <c r="N27" s="16">
        <f t="shared" si="4"/>
        <v>0</v>
      </c>
      <c r="O27" s="18"/>
      <c r="P27" s="16">
        <f t="shared" si="5"/>
        <v>0</v>
      </c>
      <c r="Q27" s="18"/>
      <c r="R27" s="110">
        <f t="shared" si="6"/>
        <v>0</v>
      </c>
      <c r="S27" s="132"/>
      <c r="T27" s="16">
        <f t="shared" si="7"/>
        <v>0</v>
      </c>
      <c r="U27" s="18"/>
      <c r="V27" s="110">
        <f t="shared" si="8"/>
        <v>0</v>
      </c>
      <c r="W27" s="88"/>
      <c r="Y27" t="str">
        <f t="shared" si="11"/>
        <v>REVER PERCENTUAL ATÉ ATINGIR 100%- CASO NECESSÁRIO</v>
      </c>
    </row>
    <row r="28" spans="1:25" hidden="1" x14ac:dyDescent="0.25">
      <c r="A28" s="109">
        <v>12</v>
      </c>
      <c r="B28" s="15"/>
      <c r="C28" s="16"/>
      <c r="D28" s="24">
        <f t="shared" si="9"/>
        <v>0</v>
      </c>
      <c r="E28" s="17"/>
      <c r="F28" s="16">
        <f t="shared" si="0"/>
        <v>0</v>
      </c>
      <c r="G28" s="17"/>
      <c r="H28" s="16">
        <f t="shared" si="1"/>
        <v>0</v>
      </c>
      <c r="I28" s="17"/>
      <c r="J28" s="16">
        <f t="shared" si="2"/>
        <v>0</v>
      </c>
      <c r="K28" s="17"/>
      <c r="L28" s="16">
        <f t="shared" si="3"/>
        <v>0</v>
      </c>
      <c r="M28" s="17"/>
      <c r="N28" s="16">
        <f t="shared" si="4"/>
        <v>0</v>
      </c>
      <c r="O28" s="18"/>
      <c r="P28" s="16">
        <f t="shared" si="5"/>
        <v>0</v>
      </c>
      <c r="Q28" s="18"/>
      <c r="R28" s="110">
        <f t="shared" si="6"/>
        <v>0</v>
      </c>
      <c r="S28" s="132"/>
      <c r="T28" s="16">
        <f t="shared" si="7"/>
        <v>0</v>
      </c>
      <c r="U28" s="18"/>
      <c r="V28" s="110">
        <f t="shared" si="8"/>
        <v>0</v>
      </c>
      <c r="W28" s="88"/>
      <c r="Y28" t="str">
        <f t="shared" si="11"/>
        <v>REVER PERCENTUAL ATÉ ATINGIR 100%- CASO NECESSÁRIO</v>
      </c>
    </row>
    <row r="29" spans="1:25" hidden="1" x14ac:dyDescent="0.25">
      <c r="A29" s="109">
        <v>13</v>
      </c>
      <c r="B29" s="15"/>
      <c r="C29" s="16"/>
      <c r="D29" s="24">
        <f t="shared" si="9"/>
        <v>0</v>
      </c>
      <c r="E29" s="17"/>
      <c r="F29" s="16">
        <f t="shared" si="0"/>
        <v>0</v>
      </c>
      <c r="G29" s="17"/>
      <c r="H29" s="16">
        <f t="shared" si="1"/>
        <v>0</v>
      </c>
      <c r="I29" s="17"/>
      <c r="J29" s="16">
        <f t="shared" si="2"/>
        <v>0</v>
      </c>
      <c r="K29" s="17"/>
      <c r="L29" s="16">
        <f t="shared" si="3"/>
        <v>0</v>
      </c>
      <c r="M29" s="17"/>
      <c r="N29" s="16">
        <f t="shared" si="4"/>
        <v>0</v>
      </c>
      <c r="O29" s="18"/>
      <c r="P29" s="16">
        <f t="shared" si="5"/>
        <v>0</v>
      </c>
      <c r="Q29" s="18"/>
      <c r="R29" s="110">
        <f t="shared" si="6"/>
        <v>0</v>
      </c>
      <c r="S29" s="132"/>
      <c r="T29" s="16">
        <f t="shared" si="7"/>
        <v>0</v>
      </c>
      <c r="U29" s="18"/>
      <c r="V29" s="110">
        <f t="shared" si="8"/>
        <v>0</v>
      </c>
      <c r="W29" s="88"/>
      <c r="Y29" t="str">
        <f t="shared" si="11"/>
        <v>REVER PERCENTUAL ATÉ ATINGIR 100%- CASO NECESSÁRIO</v>
      </c>
    </row>
    <row r="30" spans="1:25" hidden="1" x14ac:dyDescent="0.25">
      <c r="A30" s="109">
        <v>14</v>
      </c>
      <c r="B30" s="15"/>
      <c r="C30" s="16"/>
      <c r="D30" s="24">
        <f t="shared" si="9"/>
        <v>0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/>
      <c r="R30" s="110">
        <f t="shared" si="6"/>
        <v>0</v>
      </c>
      <c r="S30" s="132"/>
      <c r="T30" s="16">
        <f t="shared" si="7"/>
        <v>0</v>
      </c>
      <c r="U30" s="18"/>
      <c r="V30" s="110">
        <f t="shared" si="8"/>
        <v>0</v>
      </c>
      <c r="W30" s="88"/>
      <c r="Y30" t="str">
        <f t="shared" si="11"/>
        <v>REVER PERCENTUAL ATÉ ATINGIR 100%- CASO NECESSÁRIO</v>
      </c>
    </row>
    <row r="31" spans="1:25" hidden="1" x14ac:dyDescent="0.25">
      <c r="A31" s="109">
        <v>15</v>
      </c>
      <c r="B31" s="15"/>
      <c r="C31" s="16"/>
      <c r="D31" s="24">
        <f t="shared" si="9"/>
        <v>0</v>
      </c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10">
        <f t="shared" si="6"/>
        <v>0</v>
      </c>
      <c r="S31" s="132"/>
      <c r="T31" s="16">
        <f t="shared" si="7"/>
        <v>0</v>
      </c>
      <c r="U31" s="18"/>
      <c r="V31" s="110">
        <f t="shared" si="8"/>
        <v>0</v>
      </c>
      <c r="W31" s="88"/>
      <c r="Y31" t="str">
        <f t="shared" si="11"/>
        <v>REVER PERCENTUAL ATÉ ATINGIR 100%- CASO NECESSÁRIO</v>
      </c>
    </row>
    <row r="32" spans="1:25" hidden="1" x14ac:dyDescent="0.25">
      <c r="A32" s="109">
        <v>16</v>
      </c>
      <c r="B32" s="15"/>
      <c r="C32" s="16"/>
      <c r="D32" s="24">
        <f t="shared" si="9"/>
        <v>0</v>
      </c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10">
        <f t="shared" si="6"/>
        <v>0</v>
      </c>
      <c r="S32" s="132"/>
      <c r="T32" s="16">
        <f t="shared" si="7"/>
        <v>0</v>
      </c>
      <c r="U32" s="18"/>
      <c r="V32" s="110">
        <f t="shared" si="8"/>
        <v>0</v>
      </c>
      <c r="W32" s="88"/>
      <c r="Y32" t="str">
        <f t="shared" si="11"/>
        <v>REVER PERCENTUAL ATÉ ATINGIR 100%- CASO NECESSÁRIO</v>
      </c>
    </row>
    <row r="33" spans="1:25" hidden="1" x14ac:dyDescent="0.25">
      <c r="A33" s="109">
        <v>17</v>
      </c>
      <c r="B33" s="15"/>
      <c r="C33" s="16"/>
      <c r="D33" s="24">
        <f t="shared" si="9"/>
        <v>0</v>
      </c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10">
        <f t="shared" si="6"/>
        <v>0</v>
      </c>
      <c r="S33" s="132"/>
      <c r="T33" s="16">
        <f t="shared" si="7"/>
        <v>0</v>
      </c>
      <c r="U33" s="18"/>
      <c r="V33" s="110">
        <f t="shared" si="8"/>
        <v>0</v>
      </c>
      <c r="W33" s="88"/>
      <c r="Y33" t="str">
        <f t="shared" si="11"/>
        <v>REVER PERCENTUAL ATÉ ATINGIR 100%- CASO NECESSÁRIO</v>
      </c>
    </row>
    <row r="34" spans="1:25" hidden="1" x14ac:dyDescent="0.25">
      <c r="A34" s="109">
        <v>18</v>
      </c>
      <c r="B34" s="15"/>
      <c r="C34" s="16"/>
      <c r="D34" s="24">
        <f t="shared" si="9"/>
        <v>0</v>
      </c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10">
        <f t="shared" si="6"/>
        <v>0</v>
      </c>
      <c r="S34" s="132"/>
      <c r="T34" s="16">
        <f t="shared" si="7"/>
        <v>0</v>
      </c>
      <c r="U34" s="18"/>
      <c r="V34" s="110">
        <f t="shared" si="8"/>
        <v>0</v>
      </c>
      <c r="W34" s="88"/>
      <c r="Y34" t="str">
        <f t="shared" si="11"/>
        <v>REVER PERCENTUAL ATÉ ATINGIR 100%- CASO NECESSÁRIO</v>
      </c>
    </row>
    <row r="35" spans="1:25" hidden="1" x14ac:dyDescent="0.25">
      <c r="A35" s="109">
        <v>19</v>
      </c>
      <c r="B35" s="15"/>
      <c r="C35" s="16"/>
      <c r="D35" s="24">
        <f t="shared" si="9"/>
        <v>0</v>
      </c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10">
        <f t="shared" si="6"/>
        <v>0</v>
      </c>
      <c r="S35" s="132"/>
      <c r="T35" s="16">
        <f t="shared" si="7"/>
        <v>0</v>
      </c>
      <c r="U35" s="18"/>
      <c r="V35" s="110">
        <f t="shared" si="8"/>
        <v>0</v>
      </c>
      <c r="W35" s="88"/>
      <c r="Y35" t="str">
        <f t="shared" si="11"/>
        <v>REVER PERCENTUAL ATÉ ATINGIR 100%- CASO NECESSÁRIO</v>
      </c>
    </row>
    <row r="36" spans="1:25" hidden="1" x14ac:dyDescent="0.25">
      <c r="A36" s="109">
        <v>20</v>
      </c>
      <c r="B36" s="15"/>
      <c r="C36" s="16"/>
      <c r="D36" s="24">
        <f t="shared" si="9"/>
        <v>0</v>
      </c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10">
        <f t="shared" si="6"/>
        <v>0</v>
      </c>
      <c r="S36" s="132"/>
      <c r="T36" s="16">
        <f t="shared" si="7"/>
        <v>0</v>
      </c>
      <c r="U36" s="18"/>
      <c r="V36" s="110">
        <f t="shared" si="8"/>
        <v>0</v>
      </c>
      <c r="W36" s="88"/>
      <c r="Y36" t="str">
        <f t="shared" si="11"/>
        <v>REVER PERCENTUAL ATÉ ATINGIR 100%- CASO NECESSÁRIO</v>
      </c>
    </row>
    <row r="37" spans="1:25" hidden="1" x14ac:dyDescent="0.25">
      <c r="A37" s="109">
        <v>21</v>
      </c>
      <c r="B37" s="15"/>
      <c r="C37" s="16"/>
      <c r="D37" s="24">
        <f t="shared" si="9"/>
        <v>0</v>
      </c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10">
        <f t="shared" si="6"/>
        <v>0</v>
      </c>
      <c r="S37" s="132"/>
      <c r="T37" s="16">
        <f t="shared" si="7"/>
        <v>0</v>
      </c>
      <c r="U37" s="18"/>
      <c r="V37" s="110">
        <f t="shared" si="8"/>
        <v>0</v>
      </c>
      <c r="W37" s="88"/>
      <c r="Y37" t="str">
        <f t="shared" si="11"/>
        <v>REVER PERCENTUAL ATÉ ATINGIR 100%- CASO NECESSÁRIO</v>
      </c>
    </row>
    <row r="38" spans="1:25" hidden="1" x14ac:dyDescent="0.25">
      <c r="A38" s="109">
        <v>22</v>
      </c>
      <c r="B38" s="15"/>
      <c r="C38" s="16"/>
      <c r="D38" s="24">
        <f t="shared" si="9"/>
        <v>0</v>
      </c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10">
        <f t="shared" si="6"/>
        <v>0</v>
      </c>
      <c r="S38" s="132"/>
      <c r="T38" s="16">
        <f t="shared" si="7"/>
        <v>0</v>
      </c>
      <c r="U38" s="18"/>
      <c r="V38" s="110">
        <f t="shared" si="8"/>
        <v>0</v>
      </c>
      <c r="W38" s="88"/>
      <c r="Y38" t="str">
        <f t="shared" si="11"/>
        <v>REVER PERCENTUAL ATÉ ATINGIR 100%- CASO NECESSÁRIO</v>
      </c>
    </row>
    <row r="39" spans="1:25" hidden="1" x14ac:dyDescent="0.25">
      <c r="A39" s="109">
        <v>23</v>
      </c>
      <c r="B39" s="15"/>
      <c r="C39" s="16"/>
      <c r="D39" s="24">
        <f t="shared" si="9"/>
        <v>0</v>
      </c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10">
        <f t="shared" si="6"/>
        <v>0</v>
      </c>
      <c r="S39" s="132"/>
      <c r="T39" s="16">
        <f t="shared" si="7"/>
        <v>0</v>
      </c>
      <c r="U39" s="18"/>
      <c r="V39" s="110">
        <f t="shared" si="8"/>
        <v>0</v>
      </c>
      <c r="W39" s="88"/>
      <c r="Y39" t="str">
        <f t="shared" si="11"/>
        <v>REVER PERCENTUAL ATÉ ATINGIR 100%- CASO NECESSÁRIO</v>
      </c>
    </row>
    <row r="40" spans="1:25" hidden="1" x14ac:dyDescent="0.25">
      <c r="A40" s="109">
        <v>24</v>
      </c>
      <c r="B40" s="15"/>
      <c r="C40" s="16"/>
      <c r="D40" s="24">
        <f t="shared" si="9"/>
        <v>0</v>
      </c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10">
        <f t="shared" si="6"/>
        <v>0</v>
      </c>
      <c r="S40" s="132"/>
      <c r="T40" s="16">
        <f t="shared" si="7"/>
        <v>0</v>
      </c>
      <c r="U40" s="18"/>
      <c r="V40" s="110">
        <f t="shared" si="8"/>
        <v>0</v>
      </c>
      <c r="W40" s="88"/>
      <c r="Y40" t="str">
        <f t="shared" si="11"/>
        <v>REVER PERCENTUAL ATÉ ATINGIR 100%- CASO NECESSÁRIO</v>
      </c>
    </row>
    <row r="41" spans="1:25" hidden="1" x14ac:dyDescent="0.25">
      <c r="A41" s="109">
        <v>25</v>
      </c>
      <c r="B41" s="15"/>
      <c r="C41" s="16"/>
      <c r="D41" s="24">
        <f t="shared" si="9"/>
        <v>0</v>
      </c>
      <c r="E41" s="17"/>
      <c r="F41" s="16">
        <f t="shared" ref="F41:F43" si="12">E41</f>
        <v>0</v>
      </c>
      <c r="G41" s="17"/>
      <c r="H41" s="16">
        <f>F41+G41</f>
        <v>0</v>
      </c>
      <c r="I41" s="17"/>
      <c r="J41" s="16">
        <f>H41+I41</f>
        <v>0</v>
      </c>
      <c r="K41" s="17"/>
      <c r="L41" s="16">
        <f>J41+K41</f>
        <v>0</v>
      </c>
      <c r="M41" s="17"/>
      <c r="N41" s="16">
        <f>L41+M41</f>
        <v>0</v>
      </c>
      <c r="O41" s="18"/>
      <c r="P41" s="16">
        <f>N41+O41</f>
        <v>0</v>
      </c>
      <c r="Q41" s="18"/>
      <c r="R41" s="110">
        <f>P41+Q41</f>
        <v>0</v>
      </c>
      <c r="S41" s="132"/>
      <c r="T41" s="16">
        <f>R41+S41</f>
        <v>0</v>
      </c>
      <c r="U41" s="18"/>
      <c r="V41" s="110">
        <f>T41+U41</f>
        <v>0</v>
      </c>
      <c r="W41" s="88"/>
      <c r="Y41" t="str">
        <f t="shared" si="11"/>
        <v>REVER PERCENTUAL ATÉ ATINGIR 100%- CASO NECESSÁRIO</v>
      </c>
    </row>
    <row r="42" spans="1:25" hidden="1" x14ac:dyDescent="0.25">
      <c r="A42" s="109">
        <v>26</v>
      </c>
      <c r="B42" s="15"/>
      <c r="C42" s="16"/>
      <c r="D42" s="24">
        <f t="shared" si="9"/>
        <v>0</v>
      </c>
      <c r="E42" s="17"/>
      <c r="F42" s="16">
        <f t="shared" si="12"/>
        <v>0</v>
      </c>
      <c r="G42" s="17"/>
      <c r="H42" s="16">
        <f t="shared" ref="H42" si="13">F42+G42</f>
        <v>0</v>
      </c>
      <c r="I42" s="17"/>
      <c r="J42" s="16">
        <f t="shared" ref="J42" si="14">H42+I42</f>
        <v>0</v>
      </c>
      <c r="K42" s="17"/>
      <c r="L42" s="16">
        <f t="shared" ref="L42" si="15">J42+K42</f>
        <v>0</v>
      </c>
      <c r="M42" s="17"/>
      <c r="N42" s="16">
        <f t="shared" ref="N42" si="16">L42+M42</f>
        <v>0</v>
      </c>
      <c r="O42" s="18"/>
      <c r="P42" s="16">
        <f t="shared" ref="P42" si="17">N42+O42</f>
        <v>0</v>
      </c>
      <c r="Q42" s="18"/>
      <c r="R42" s="110">
        <f t="shared" ref="R42:R43" si="18">P42+Q42</f>
        <v>0</v>
      </c>
      <c r="S42" s="132"/>
      <c r="T42" s="16">
        <f t="shared" ref="T42:T43" si="19">R42+S42</f>
        <v>0</v>
      </c>
      <c r="U42" s="18"/>
      <c r="V42" s="110">
        <f t="shared" ref="V42:V43" si="20">T42+U42</f>
        <v>0</v>
      </c>
      <c r="W42" s="88"/>
      <c r="Y42" t="str">
        <f t="shared" si="11"/>
        <v>REVER PERCENTUAL ATÉ ATINGIR 100%- CASO NECESSÁRIO</v>
      </c>
    </row>
    <row r="43" spans="1:25" x14ac:dyDescent="0.25">
      <c r="A43" s="109"/>
      <c r="B43" s="15"/>
      <c r="C43" s="16"/>
      <c r="D43" s="84">
        <f>((C43*100)/$C$45)/100</f>
        <v>0</v>
      </c>
      <c r="E43" s="17"/>
      <c r="F43" s="16">
        <f t="shared" si="12"/>
        <v>0</v>
      </c>
      <c r="G43" s="17"/>
      <c r="H43" s="16">
        <f t="shared" ref="H43" si="21">F43+G43</f>
        <v>0</v>
      </c>
      <c r="I43" s="17"/>
      <c r="J43" s="16">
        <f t="shared" ref="J43" si="22">H43+I43</f>
        <v>0</v>
      </c>
      <c r="K43" s="79"/>
      <c r="L43" s="16">
        <f t="shared" ref="L43" si="23">J43+K43</f>
        <v>0</v>
      </c>
      <c r="M43" s="79"/>
      <c r="N43" s="16">
        <f t="shared" ref="N43" si="24">L43+M43</f>
        <v>0</v>
      </c>
      <c r="O43" s="80"/>
      <c r="P43" s="16">
        <f t="shared" ref="P43" si="25">N43+O43</f>
        <v>0</v>
      </c>
      <c r="Q43" s="80"/>
      <c r="R43" s="110">
        <f t="shared" si="18"/>
        <v>0</v>
      </c>
      <c r="S43" s="133"/>
      <c r="T43" s="16">
        <f t="shared" si="19"/>
        <v>0</v>
      </c>
      <c r="U43" s="80"/>
      <c r="V43" s="110">
        <f t="shared" si="20"/>
        <v>0</v>
      </c>
      <c r="W43" s="88"/>
    </row>
    <row r="44" spans="1:25" x14ac:dyDescent="0.25">
      <c r="A44" s="111"/>
      <c r="B44" s="19" t="s">
        <v>26</v>
      </c>
      <c r="C44" s="25">
        <f>C45/SUM(C17:C42)</f>
        <v>1</v>
      </c>
      <c r="D44" s="25">
        <f>SUM(D17:D43)</f>
        <v>0.99999999999999989</v>
      </c>
      <c r="E44" s="26">
        <f>(($D$17*E17)/100)+ (($D$18*E18)/100)+ (($D$19*E19)/100)+ (($D$20*E20)/100)+ 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</f>
        <v>0.14472101073495858</v>
      </c>
      <c r="F44" s="26">
        <f>E44</f>
        <v>0.14472101073495858</v>
      </c>
      <c r="G44" s="26">
        <f>(($D$17*G17)/100)+ (($D$18*G18)/100)+ (($D$19*G19)/100)+ (($D$20*G20)/100)+ 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</f>
        <v>0.14730146469534486</v>
      </c>
      <c r="H44" s="26">
        <f>F44+G44</f>
        <v>0.29202247543030346</v>
      </c>
      <c r="I44" s="26">
        <f>(($D$17*I17)/100)+ (($D$18*I18)/100)+ (($D$19*I19)/100)+ (($D$20*I20)/100)+ 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</f>
        <v>0.14856287846653107</v>
      </c>
      <c r="J44" s="26">
        <f>H44+I44</f>
        <v>0.44058535389683451</v>
      </c>
      <c r="K44" s="26">
        <f>(($D$17*K17)/100)+ (($D$18*K18)/100)+ (($D$19*K19)/100)+ (($D$20*K20)/100)+ 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</f>
        <v>0.13737027167350474</v>
      </c>
      <c r="L44" s="26">
        <f>J44+K44</f>
        <v>0.5779556255703393</v>
      </c>
      <c r="M44" s="26">
        <f>(($D$17*M17)/100)+ (($D$18*M18)/100)+ (($D$19*M19)/100)+ (($D$20*M20)/100)+ 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</f>
        <v>0.14469274789516298</v>
      </c>
      <c r="N44" s="26">
        <f>L44+M44</f>
        <v>0.72264837346550226</v>
      </c>
      <c r="O44" s="26">
        <f>(($D$17*O17)/100)+ (($D$18*O18)/100)+ (($D$19*O19)/100)+ (($D$20*O20)/100)+ 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</f>
        <v>0.11113400027826703</v>
      </c>
      <c r="P44" s="26">
        <f>N44+O44</f>
        <v>0.83378237374376929</v>
      </c>
      <c r="Q44" s="26">
        <f>(($D$17*Q17)/100)+ (($D$18*Q18)/100)+ (($D$19*Q19)/100)+ (($D$20*Q20)/100)+ 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</f>
        <v>0.16621762625623054</v>
      </c>
      <c r="R44" s="135">
        <f>P44+Q44</f>
        <v>0.99999999999999978</v>
      </c>
      <c r="S44" s="134">
        <f>(($D$17*S17)/100)+ (($D$18*S18)/100)+ (($D$19*S19)/100)+ (($D$20*S20)/100)+ 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</f>
        <v>0</v>
      </c>
      <c r="T44" s="26">
        <f>R44+S44</f>
        <v>0.99999999999999978</v>
      </c>
      <c r="U44" s="26">
        <f>(($D$17*U17)/100)+ (($D$18*U18)/100)+ (($D$19*U19)/100)+ (($D$20*U20)/100)+ 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</f>
        <v>0</v>
      </c>
      <c r="V44" s="26">
        <f>T44+U44</f>
        <v>0.99999999999999978</v>
      </c>
      <c r="W44" s="89"/>
    </row>
    <row r="45" spans="1:25" x14ac:dyDescent="0.25">
      <c r="A45" s="112"/>
      <c r="B45" s="21" t="s">
        <v>27</v>
      </c>
      <c r="C45" s="20">
        <f>SUM(C17:C43)</f>
        <v>3715180.8100000005</v>
      </c>
      <c r="D45" s="25">
        <f>D44</f>
        <v>0.99999999999999989</v>
      </c>
      <c r="E45" s="161">
        <f>($C$45*E44)</f>
        <v>537664.72188632214</v>
      </c>
      <c r="F45" s="161"/>
      <c r="G45" s="161">
        <f t="shared" ref="G45" si="26">($C$45*G44)</f>
        <v>547251.57492103777</v>
      </c>
      <c r="H45" s="161"/>
      <c r="I45" s="161">
        <f t="shared" ref="I45" si="27">($C$45*I44)</f>
        <v>551937.9551572185</v>
      </c>
      <c r="J45" s="161"/>
      <c r="K45" s="161">
        <f t="shared" ref="K45" si="28">($C$45*K44)</f>
        <v>510355.39718589146</v>
      </c>
      <c r="L45" s="161"/>
      <c r="M45" s="161">
        <f t="shared" ref="M45" si="29">($C$45*M44)</f>
        <v>537559.72032627743</v>
      </c>
      <c r="N45" s="161"/>
      <c r="O45" s="161">
        <f t="shared" ref="O45" si="30">($C$45*O44)</f>
        <v>412882.90517235239</v>
      </c>
      <c r="P45" s="161"/>
      <c r="Q45" s="161">
        <f t="shared" ref="Q45" si="31">($C$45*Q44)</f>
        <v>617528.53535089991</v>
      </c>
      <c r="R45" s="169"/>
      <c r="S45" s="173">
        <f t="shared" ref="S45" si="32">($C$45*S44)</f>
        <v>0</v>
      </c>
      <c r="T45" s="161"/>
      <c r="U45" s="161">
        <f t="shared" ref="U45" si="33">($C$45*U44)</f>
        <v>0</v>
      </c>
      <c r="V45" s="169"/>
      <c r="W45" s="90"/>
    </row>
    <row r="46" spans="1:25" ht="15.75" thickBot="1" x14ac:dyDescent="0.3">
      <c r="A46" s="113"/>
      <c r="B46" s="114" t="s">
        <v>28</v>
      </c>
      <c r="C46" s="115"/>
      <c r="D46" s="115"/>
      <c r="E46" s="171">
        <f>E45</f>
        <v>537664.72188632214</v>
      </c>
      <c r="F46" s="171"/>
      <c r="G46" s="171">
        <f>G45+E46</f>
        <v>1084916.2968073599</v>
      </c>
      <c r="H46" s="171"/>
      <c r="I46" s="171">
        <f t="shared" ref="I46" si="34">I45+G46</f>
        <v>1636854.2519645784</v>
      </c>
      <c r="J46" s="171"/>
      <c r="K46" s="171">
        <f t="shared" ref="K46" si="35">K45+I46</f>
        <v>2147209.6491504698</v>
      </c>
      <c r="L46" s="171"/>
      <c r="M46" s="171">
        <f t="shared" ref="M46" si="36">M45+K46</f>
        <v>2684769.3694767472</v>
      </c>
      <c r="N46" s="171"/>
      <c r="O46" s="171">
        <f t="shared" ref="O46" si="37">O45+M46</f>
        <v>3097652.2746490994</v>
      </c>
      <c r="P46" s="171"/>
      <c r="Q46" s="171">
        <f t="shared" ref="Q46" si="38">Q45+O46</f>
        <v>3715180.8099999996</v>
      </c>
      <c r="R46" s="172"/>
      <c r="S46" s="174">
        <f t="shared" ref="S46" si="39">S45+Q46</f>
        <v>3715180.8099999996</v>
      </c>
      <c r="T46" s="171"/>
      <c r="U46" s="171">
        <f t="shared" ref="U46" si="40">U45+S46</f>
        <v>3715180.8099999996</v>
      </c>
      <c r="V46" s="172"/>
      <c r="W46" s="90"/>
    </row>
    <row r="48" spans="1:25" x14ac:dyDescent="0.25">
      <c r="A48" s="81"/>
      <c r="B48" s="81"/>
      <c r="C48" s="23"/>
      <c r="D48" s="81"/>
      <c r="E48" s="81"/>
      <c r="F48" s="81"/>
      <c r="G48" s="81"/>
      <c r="H48" s="81"/>
      <c r="I48" s="81"/>
      <c r="J48" s="81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</row>
    <row r="49" spans="1:23" x14ac:dyDescent="0.25">
      <c r="A49" s="23" t="s">
        <v>31</v>
      </c>
      <c r="B49" s="23"/>
      <c r="C49" s="23"/>
      <c r="D49" s="23" t="s">
        <v>70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</row>
    <row r="50" spans="1:23" x14ac:dyDescent="0.25">
      <c r="A50" s="23"/>
      <c r="B50" s="23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</row>
    <row r="51" spans="1:23" x14ac:dyDescent="0.25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</row>
    <row r="52" spans="1:23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</row>
    <row r="53" spans="1:23" x14ac:dyDescent="0.25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</row>
    <row r="54" spans="1:23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</row>
    <row r="55" spans="1:23" x14ac:dyDescent="0.25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</row>
    <row r="56" spans="1:23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</row>
    <row r="57" spans="1:23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</row>
  </sheetData>
  <sheetProtection algorithmName="SHA-512" hashValue="mrEGMNa41Ld9SNjjeq+cPk/Cgo7Rnh0Xva9xAeYtbSbBywlGaxxS6C6mTJaxEKoVCvONkkQtL3RdpOZyxj8Gig==" saltValue="Xqjgf03d745zk+4TiblnFg==" spinCount="100000" sheet="1" objects="1" scenarios="1" selectLockedCells="1"/>
  <mergeCells count="31">
    <mergeCell ref="S45:T45"/>
    <mergeCell ref="S46:T46"/>
    <mergeCell ref="U15:V15"/>
    <mergeCell ref="U45:V45"/>
    <mergeCell ref="U46:V46"/>
    <mergeCell ref="Q46:R46"/>
    <mergeCell ref="O46:P46"/>
    <mergeCell ref="M15:N15"/>
    <mergeCell ref="O15:P15"/>
    <mergeCell ref="O45:P45"/>
    <mergeCell ref="E46:F46"/>
    <mergeCell ref="G46:H46"/>
    <mergeCell ref="I46:J46"/>
    <mergeCell ref="K46:L46"/>
    <mergeCell ref="M46:N46"/>
    <mergeCell ref="A9:V9"/>
    <mergeCell ref="E45:F45"/>
    <mergeCell ref="G45:H45"/>
    <mergeCell ref="I45:J45"/>
    <mergeCell ref="K45:L45"/>
    <mergeCell ref="M45:N45"/>
    <mergeCell ref="K15:L15"/>
    <mergeCell ref="A15:A16"/>
    <mergeCell ref="E15:F15"/>
    <mergeCell ref="G15:H15"/>
    <mergeCell ref="I15:J15"/>
    <mergeCell ref="B15:B16"/>
    <mergeCell ref="C15:C16"/>
    <mergeCell ref="Q15:R15"/>
    <mergeCell ref="Q45:R45"/>
    <mergeCell ref="S15:T15"/>
  </mergeCells>
  <conditionalFormatting sqref="F17:F43 H17:H43 J17:J43 L17:L43 N17:N43 P17:P43 R17:R43 T17:T43 V17:W43">
    <cfRule type="cellIs" dxfId="7" priority="8" operator="equal">
      <formula>0</formula>
    </cfRule>
  </conditionalFormatting>
  <conditionalFormatting sqref="F17:F43 P17:P43 R17:R43 T17:T43 V17:V43">
    <cfRule type="cellIs" dxfId="6" priority="19" stopIfTrue="1" operator="equal">
      <formula>D17+F17-100</formula>
    </cfRule>
  </conditionalFormatting>
  <conditionalFormatting sqref="H17:H43">
    <cfRule type="cellIs" dxfId="5" priority="15" stopIfTrue="1" operator="equal">
      <formula>F17+H17-100</formula>
    </cfRule>
  </conditionalFormatting>
  <conditionalFormatting sqref="J17:J43">
    <cfRule type="cellIs" dxfId="4" priority="16" stopIfTrue="1" operator="equal">
      <formula>H17+J17-100</formula>
    </cfRule>
  </conditionalFormatting>
  <conditionalFormatting sqref="L17:L43">
    <cfRule type="cellIs" dxfId="3" priority="17" stopIfTrue="1" operator="equal">
      <formula>J17+L17-100</formula>
    </cfRule>
  </conditionalFormatting>
  <conditionalFormatting sqref="N17:N43">
    <cfRule type="cellIs" dxfId="2" priority="18" stopIfTrue="1" operator="equal">
      <formula>L17+N17-100</formula>
    </cfRule>
  </conditionalFormatting>
  <conditionalFormatting sqref="W17:W43">
    <cfRule type="cellIs" dxfId="1" priority="21" stopIfTrue="1" operator="equal">
      <formula>O17+W17-100</formula>
    </cfRule>
  </conditionalFormatting>
  <pageMargins left="0.19685039370078741" right="0.19685039370078741" top="0.39370078740157483" bottom="0.39370078740157483" header="0.31496062992125984" footer="0.31496062992125984"/>
  <pageSetup paperSize="9" scale="81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7" operator="containsText" id="{545466F1-51E7-4D0E-96E1-1A7BEA910F3D}">
            <xm:f>NOT(ISERROR(SEARCH($Y$39,Y17)))</xm:f>
            <xm:f>$Y$39</xm:f>
            <x14:dxf>
              <font>
                <b/>
                <i val="0"/>
                <color rgb="FFFF0000"/>
              </font>
            </x14:dxf>
          </x14:cfRule>
          <xm:sqref>Y17:Y43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7"/>
  <sheetViews>
    <sheetView workbookViewId="0">
      <selection activeCell="P9" sqref="P9"/>
    </sheetView>
  </sheetViews>
  <sheetFormatPr defaultRowHeight="15" x14ac:dyDescent="0.25"/>
  <cols>
    <col min="1" max="1" width="36.5703125" customWidth="1"/>
    <col min="2" max="2" width="22.42578125" customWidth="1"/>
    <col min="4" max="4" width="6.7109375" bestFit="1" customWidth="1"/>
    <col min="5" max="5" width="14.85546875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35"/>
      <c r="B1" s="35"/>
      <c r="C1" s="35"/>
      <c r="D1" s="35"/>
      <c r="E1" s="35"/>
    </row>
    <row r="2" spans="1:5" x14ac:dyDescent="0.25">
      <c r="A2" s="35"/>
      <c r="B2" s="35"/>
      <c r="C2" s="35"/>
      <c r="D2" s="35"/>
      <c r="E2" s="35"/>
    </row>
    <row r="3" spans="1:5" x14ac:dyDescent="0.25">
      <c r="A3" s="35"/>
      <c r="B3" s="35"/>
      <c r="C3" s="35"/>
      <c r="D3" s="35"/>
      <c r="E3" s="35"/>
    </row>
    <row r="4" spans="1:5" x14ac:dyDescent="0.25">
      <c r="A4" s="35"/>
      <c r="B4" s="35"/>
      <c r="C4" s="35"/>
      <c r="D4" s="35"/>
      <c r="E4" s="35"/>
    </row>
    <row r="5" spans="1:5" x14ac:dyDescent="0.25">
      <c r="A5" s="35"/>
      <c r="B5" s="35"/>
      <c r="C5" s="35"/>
      <c r="D5" s="35"/>
      <c r="E5" s="35"/>
    </row>
    <row r="6" spans="1:5" x14ac:dyDescent="0.25">
      <c r="A6" s="35"/>
      <c r="B6" s="35"/>
      <c r="C6" s="35"/>
      <c r="D6" s="35"/>
      <c r="E6" s="35"/>
    </row>
    <row r="7" spans="1:5" x14ac:dyDescent="0.25">
      <c r="A7" s="35"/>
      <c r="B7" s="35"/>
      <c r="C7" s="35"/>
      <c r="D7" s="35"/>
      <c r="E7" s="35"/>
    </row>
    <row r="8" spans="1:5" x14ac:dyDescent="0.25">
      <c r="A8" s="182" t="s">
        <v>63</v>
      </c>
      <c r="B8" s="182"/>
      <c r="C8" s="182"/>
      <c r="D8" s="35"/>
      <c r="E8" s="52" t="s">
        <v>64</v>
      </c>
    </row>
    <row r="9" spans="1:5" x14ac:dyDescent="0.25">
      <c r="A9" s="35"/>
      <c r="B9" s="75"/>
      <c r="C9" s="75"/>
      <c r="D9" s="75"/>
      <c r="E9" s="76" t="s">
        <v>65</v>
      </c>
    </row>
    <row r="10" spans="1:5" x14ac:dyDescent="0.25">
      <c r="A10" s="35"/>
      <c r="B10" s="35"/>
      <c r="C10" s="35"/>
      <c r="D10" s="35"/>
      <c r="E10" s="35"/>
    </row>
    <row r="11" spans="1:5" x14ac:dyDescent="0.25">
      <c r="A11" s="77" t="s">
        <v>32</v>
      </c>
      <c r="B11" s="77" t="s">
        <v>85</v>
      </c>
      <c r="C11" s="197" t="s">
        <v>33</v>
      </c>
      <c r="D11" s="198"/>
      <c r="E11" s="199"/>
    </row>
    <row r="12" spans="1:5" x14ac:dyDescent="0.25">
      <c r="A12" s="28"/>
      <c r="B12" s="28"/>
      <c r="C12" s="200" t="str">
        <f>Import.Município</f>
        <v>CORONEL VIVIDA - PR</v>
      </c>
      <c r="D12" s="201"/>
      <c r="E12" s="202"/>
    </row>
    <row r="13" spans="1:5" x14ac:dyDescent="0.25">
      <c r="A13" s="29"/>
      <c r="B13" s="29"/>
      <c r="C13" s="30"/>
      <c r="D13" s="29"/>
      <c r="E13" s="29"/>
    </row>
    <row r="14" spans="1:5" ht="33.75" customHeight="1" x14ac:dyDescent="0.25">
      <c r="A14" s="78" t="s">
        <v>34</v>
      </c>
      <c r="B14" s="189" t="str">
        <f>ORÇAMENTO!A7</f>
        <v>OBJETO: REVITALIZAÇÃO AVENIDA GENEROSO MARQUES - CORONEL VIVIDA - PR</v>
      </c>
      <c r="C14" s="191" t="str">
        <f>ORÇAMENTO!A8</f>
        <v>LOCALIZAÇÃO: AVENIDA GENEROSO MARQUES (entre as coordenadas 25º59’09.23”S, 52º33’59.83”W – Rua Luiz Ferri e 25º58’28.68”S, 52º33’53.61”W – Final do canteiro central da mesma) com área de intervenção de 37.770,00m².</v>
      </c>
      <c r="D14" s="192"/>
      <c r="E14" s="193"/>
    </row>
    <row r="15" spans="1:5" ht="33.75" customHeight="1" x14ac:dyDescent="0.25">
      <c r="A15" s="31" t="s">
        <v>66</v>
      </c>
      <c r="B15" s="190"/>
      <c r="C15" s="194"/>
      <c r="D15" s="195"/>
      <c r="E15" s="196"/>
    </row>
    <row r="16" spans="1:5" x14ac:dyDescent="0.25">
      <c r="A16" s="32"/>
      <c r="B16" s="32"/>
      <c r="C16" s="33"/>
      <c r="D16" s="33"/>
      <c r="E16" s="32"/>
    </row>
    <row r="17" spans="1:12" x14ac:dyDescent="0.25">
      <c r="A17" s="34" t="s">
        <v>35</v>
      </c>
      <c r="B17" s="32"/>
      <c r="C17" s="33"/>
      <c r="D17" s="33"/>
      <c r="E17" s="32"/>
    </row>
    <row r="18" spans="1:12" ht="15.75" thickBot="1" x14ac:dyDescent="0.3">
      <c r="A18" s="176" t="s">
        <v>36</v>
      </c>
      <c r="B18" s="176"/>
      <c r="C18" s="176"/>
      <c r="D18" s="176"/>
      <c r="E18" s="176"/>
    </row>
    <row r="19" spans="1:12" ht="16.5" thickBot="1" x14ac:dyDescent="0.3">
      <c r="A19" s="35"/>
      <c r="B19" s="35"/>
      <c r="C19" s="35"/>
      <c r="D19" s="35"/>
      <c r="E19" s="35"/>
      <c r="H19" s="122" t="s">
        <v>71</v>
      </c>
      <c r="I19" s="123"/>
      <c r="J19" s="123"/>
      <c r="K19" s="124"/>
    </row>
    <row r="20" spans="1:12" ht="15.75" x14ac:dyDescent="0.25">
      <c r="A20" s="36" t="s">
        <v>37</v>
      </c>
      <c r="B20" s="37"/>
      <c r="C20" s="37"/>
      <c r="D20" s="38" t="s">
        <v>38</v>
      </c>
      <c r="E20" s="38" t="s">
        <v>39</v>
      </c>
      <c r="H20" s="104" t="s">
        <v>72</v>
      </c>
      <c r="I20" s="105" t="s">
        <v>73</v>
      </c>
      <c r="J20" s="105" t="s">
        <v>74</v>
      </c>
      <c r="K20" s="106" t="s">
        <v>75</v>
      </c>
    </row>
    <row r="21" spans="1:12" ht="15" customHeight="1" x14ac:dyDescent="0.25">
      <c r="A21" s="39" t="s">
        <v>40</v>
      </c>
      <c r="B21" s="40"/>
      <c r="C21" s="40"/>
      <c r="D21" s="41" t="s">
        <v>41</v>
      </c>
      <c r="E21" s="42">
        <v>4.65E-2</v>
      </c>
      <c r="H21" s="97" t="s">
        <v>76</v>
      </c>
      <c r="I21" s="91">
        <v>3.7999999999999999E-2</v>
      </c>
      <c r="J21" s="92">
        <v>4.0099999999999997E-2</v>
      </c>
      <c r="K21" s="98">
        <v>4.6699999999999998E-2</v>
      </c>
    </row>
    <row r="22" spans="1:12" ht="15.75" x14ac:dyDescent="0.25">
      <c r="A22" s="43" t="s">
        <v>42</v>
      </c>
      <c r="B22" s="44"/>
      <c r="C22" s="44"/>
      <c r="D22" s="45" t="s">
        <v>43</v>
      </c>
      <c r="E22" s="46">
        <v>7.0000000000000001E-3</v>
      </c>
      <c r="H22" s="97" t="s">
        <v>77</v>
      </c>
      <c r="I22" s="93">
        <v>3.2000000000000002E-3</v>
      </c>
      <c r="J22" s="94">
        <v>4.0000000000000001E-3</v>
      </c>
      <c r="K22" s="99">
        <v>7.4000000000000003E-3</v>
      </c>
    </row>
    <row r="23" spans="1:12" ht="15.75" x14ac:dyDescent="0.25">
      <c r="A23" s="43" t="s">
        <v>44</v>
      </c>
      <c r="B23" s="44"/>
      <c r="C23" s="44"/>
      <c r="D23" s="45" t="s">
        <v>45</v>
      </c>
      <c r="E23" s="46">
        <v>9.4999999999999998E-3</v>
      </c>
      <c r="H23" s="97" t="s">
        <v>78</v>
      </c>
      <c r="I23" s="93">
        <v>5.0000000000000001E-3</v>
      </c>
      <c r="J23" s="94">
        <v>5.5999999999999999E-3</v>
      </c>
      <c r="K23" s="99">
        <v>9.7000000000000003E-3</v>
      </c>
    </row>
    <row r="24" spans="1:12" ht="15.75" x14ac:dyDescent="0.25">
      <c r="A24" s="43" t="s">
        <v>46</v>
      </c>
      <c r="B24" s="44"/>
      <c r="C24" s="44"/>
      <c r="D24" s="45" t="s">
        <v>47</v>
      </c>
      <c r="E24" s="46">
        <v>1.2E-2</v>
      </c>
      <c r="H24" s="97" t="s">
        <v>79</v>
      </c>
      <c r="I24" s="93">
        <v>1.0200000000000001E-2</v>
      </c>
      <c r="J24" s="94">
        <v>1.11E-2</v>
      </c>
      <c r="K24" s="99">
        <v>1.21E-2</v>
      </c>
    </row>
    <row r="25" spans="1:12" ht="16.5" thickBot="1" x14ac:dyDescent="0.3">
      <c r="A25" s="47" t="s">
        <v>48</v>
      </c>
      <c r="B25" s="48"/>
      <c r="C25" s="48"/>
      <c r="D25" s="45" t="s">
        <v>49</v>
      </c>
      <c r="E25" s="49">
        <v>7.8E-2</v>
      </c>
      <c r="H25" s="97" t="s">
        <v>80</v>
      </c>
      <c r="I25" s="95">
        <v>6.6400000000000001E-2</v>
      </c>
      <c r="J25" s="96">
        <v>7.2999999999999995E-2</v>
      </c>
      <c r="K25" s="100">
        <v>8.6900000000000005E-2</v>
      </c>
    </row>
    <row r="26" spans="1:12" ht="15.75" x14ac:dyDescent="0.25">
      <c r="A26" s="47" t="s">
        <v>50</v>
      </c>
      <c r="B26" s="50" t="s">
        <v>51</v>
      </c>
      <c r="C26" s="51"/>
      <c r="D26" s="52" t="s">
        <v>52</v>
      </c>
      <c r="E26" s="49">
        <v>6.4999999999999997E-3</v>
      </c>
      <c r="H26" s="97" t="s">
        <v>82</v>
      </c>
      <c r="I26" s="120"/>
      <c r="J26" s="120"/>
      <c r="K26" s="121"/>
      <c r="L26" s="101">
        <v>3.6499999999999998E-2</v>
      </c>
    </row>
    <row r="27" spans="1:12" ht="15.75" x14ac:dyDescent="0.25">
      <c r="A27" s="53"/>
      <c r="B27" s="50" t="s">
        <v>53</v>
      </c>
      <c r="C27" s="51"/>
      <c r="D27" s="52"/>
      <c r="E27" s="49">
        <v>0.03</v>
      </c>
      <c r="H27" s="183" t="s">
        <v>83</v>
      </c>
      <c r="I27" s="184"/>
      <c r="J27" s="184"/>
      <c r="K27" s="185"/>
      <c r="L27" s="102">
        <v>0.03</v>
      </c>
    </row>
    <row r="28" spans="1:12" ht="16.5" thickBot="1" x14ac:dyDescent="0.3">
      <c r="A28" s="53"/>
      <c r="B28" s="50" t="s">
        <v>54</v>
      </c>
      <c r="C28" s="51"/>
      <c r="D28" s="52"/>
      <c r="E28" s="54">
        <f>IF(A18=" - Fornecimento de Materiais e Equipamentos (Aquisição direta)",0,ROUND(E37*D38,4))</f>
        <v>0.03</v>
      </c>
      <c r="H28" s="186" t="s">
        <v>81</v>
      </c>
      <c r="I28" s="187"/>
      <c r="J28" s="187"/>
      <c r="K28" s="188"/>
      <c r="L28" s="103">
        <v>4.4999999999999998E-2</v>
      </c>
    </row>
    <row r="29" spans="1:12" x14ac:dyDescent="0.25">
      <c r="A29" s="53"/>
      <c r="B29" s="55" t="s">
        <v>55</v>
      </c>
      <c r="C29" s="56"/>
      <c r="D29" s="52"/>
      <c r="E29" s="57">
        <v>0</v>
      </c>
    </row>
    <row r="30" spans="1:12" x14ac:dyDescent="0.25">
      <c r="A30" s="58" t="s">
        <v>56</v>
      </c>
      <c r="B30" s="58"/>
      <c r="C30" s="58"/>
      <c r="D30" s="58"/>
      <c r="E30" s="59">
        <f>IF(A18=" - Fornecimento de Materiais e Equipamentos (Aquisição direta)",0,ROUND((((1+SUM(E$21:E$23))*(1+E$24)*(1+E$25))/(1-SUM(E$26:E$28)))-1,4))</f>
        <v>0.24229999999999999</v>
      </c>
    </row>
    <row r="31" spans="1:12" x14ac:dyDescent="0.25">
      <c r="A31" s="60" t="s">
        <v>57</v>
      </c>
      <c r="B31" s="61"/>
      <c r="C31" s="61"/>
      <c r="D31" s="61"/>
      <c r="E31" s="62">
        <f>IF(A18=" - Fornecimento de Materiais e Equipamentos (Aquisição direta)",0,ROUND((((1+SUM(E$21:E$23))*(1+E$24)*(1+E$25))/(1-SUM(E$26:E$29)))-1,4))</f>
        <v>0.24229999999999999</v>
      </c>
    </row>
    <row r="32" spans="1:12" x14ac:dyDescent="0.25">
      <c r="A32" s="35"/>
      <c r="B32" s="35"/>
      <c r="C32" s="35"/>
      <c r="D32" s="35"/>
      <c r="E32" s="35"/>
    </row>
    <row r="33" spans="1:5" x14ac:dyDescent="0.25">
      <c r="A33" s="35" t="s">
        <v>58</v>
      </c>
      <c r="B33" s="35"/>
      <c r="C33" s="35"/>
      <c r="D33" s="35"/>
      <c r="E33" s="35"/>
    </row>
    <row r="34" spans="1:5" x14ac:dyDescent="0.25">
      <c r="A34" s="35"/>
      <c r="B34" s="35"/>
      <c r="C34" s="35"/>
      <c r="D34" s="35"/>
      <c r="E34" s="35"/>
    </row>
    <row r="35" spans="1:5" x14ac:dyDescent="0.25">
      <c r="A35" s="177" t="str">
        <f>IF(AND(A18=" - Fornecimento de Materiais e Equipamentos (Aquisição direta)",E$31=0),"",IF(OR($AI$10&lt;$AK$10,$AI$10&gt;$AL$10)=TRUE(),$AK$21,""))</f>
        <v/>
      </c>
      <c r="B35" s="177"/>
      <c r="C35" s="177"/>
      <c r="D35" s="177"/>
      <c r="E35" s="177"/>
    </row>
    <row r="36" spans="1:5" x14ac:dyDescent="0.25">
      <c r="A36" s="63"/>
      <c r="B36" s="63"/>
      <c r="C36" s="63"/>
      <c r="D36" s="63"/>
      <c r="E36" s="63"/>
    </row>
    <row r="37" spans="1:5" ht="15.75" customHeight="1" x14ac:dyDescent="0.25">
      <c r="A37" s="178" t="s">
        <v>59</v>
      </c>
      <c r="B37" s="179"/>
      <c r="C37" s="179"/>
      <c r="D37" s="179"/>
      <c r="E37" s="64">
        <v>0.6</v>
      </c>
    </row>
    <row r="38" spans="1:5" x14ac:dyDescent="0.25">
      <c r="A38" s="178" t="s">
        <v>60</v>
      </c>
      <c r="B38" s="179"/>
      <c r="C38" s="179"/>
      <c r="D38" s="64">
        <v>0.05</v>
      </c>
      <c r="E38" s="63"/>
    </row>
    <row r="39" spans="1:5" x14ac:dyDescent="0.25">
      <c r="A39" s="65"/>
      <c r="B39" s="66"/>
      <c r="C39" s="66"/>
      <c r="D39" s="67"/>
      <c r="E39" s="63"/>
    </row>
    <row r="40" spans="1:5" x14ac:dyDescent="0.25">
      <c r="A40" s="180" t="s">
        <v>61</v>
      </c>
      <c r="B40" s="181"/>
      <c r="C40" s="181"/>
      <c r="D40" s="181"/>
      <c r="E40" s="181"/>
    </row>
    <row r="43" spans="1:5" x14ac:dyDescent="0.25">
      <c r="A43" s="68"/>
      <c r="B43" s="69"/>
      <c r="C43" s="70"/>
      <c r="D43" s="70"/>
      <c r="E43" s="70"/>
    </row>
    <row r="44" spans="1:5" x14ac:dyDescent="0.25">
      <c r="A44" s="35" t="s">
        <v>70</v>
      </c>
      <c r="B44" s="35"/>
      <c r="C44" s="48"/>
      <c r="D44" s="35"/>
      <c r="E44" s="35"/>
    </row>
    <row r="45" spans="1:5" x14ac:dyDescent="0.25">
      <c r="A45" s="175" t="s">
        <v>67</v>
      </c>
      <c r="B45" s="175"/>
      <c r="C45" s="175"/>
      <c r="D45" s="71" t="s">
        <v>62</v>
      </c>
      <c r="E45" s="72" t="s">
        <v>245</v>
      </c>
    </row>
    <row r="46" spans="1:5" x14ac:dyDescent="0.25">
      <c r="A46" s="175" t="s">
        <v>84</v>
      </c>
      <c r="B46" s="175"/>
      <c r="C46" s="175"/>
      <c r="D46" s="35"/>
      <c r="E46" s="35"/>
    </row>
    <row r="47" spans="1:5" x14ac:dyDescent="0.25">
      <c r="A47" s="35"/>
      <c r="B47" s="73"/>
      <c r="C47" s="74"/>
      <c r="D47" s="35"/>
      <c r="E47" s="35"/>
    </row>
  </sheetData>
  <sheetProtection algorithmName="SHA-512" hashValue="FllV6EE77vDD5C/KBFY1P0y7LvhdHdFR05ZMLIcqDY0b88zpWrMho5DDaNQkejlshDz+Sb4pka3jL9LLsidKXg==" saltValue="8RdWVElyjaS5sGWObzQotA==" spinCount="100000" sheet="1" objects="1" scenarios="1"/>
  <mergeCells count="14">
    <mergeCell ref="A8:C8"/>
    <mergeCell ref="H27:K27"/>
    <mergeCell ref="H28:K28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 xr:uid="{00000000-0002-0000-0200-000000000000}">
      <formula1>0</formula1>
      <formula2>0.05</formula2>
    </dataValidation>
    <dataValidation type="list" allowBlank="1" showInputMessage="1" showErrorMessage="1" sqref="A18:E18" xr:uid="{00000000-0002-0000-0200-000001000000}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CPU</cp:lastModifiedBy>
  <cp:lastPrinted>2023-07-26T16:41:26Z</cp:lastPrinted>
  <dcterms:created xsi:type="dcterms:W3CDTF">2013-05-17T17:26:46Z</dcterms:created>
  <dcterms:modified xsi:type="dcterms:W3CDTF">2023-07-26T16:41:38Z</dcterms:modified>
</cp:coreProperties>
</file>